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7.xml" ContentType="application/vnd.openxmlformats-officedocument.drawing+xml"/>
  <Override PartName="/xl/charts/chart27.xml" ContentType="application/vnd.openxmlformats-officedocument.drawingml.chart+xml"/>
  <Override PartName="/xl/drawings/drawing8.xml" ContentType="application/vnd.openxmlformats-officedocument.drawing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drawings/drawing12.xml" ContentType="application/vnd.openxmlformats-officedocument.drawing+xml"/>
  <Override PartName="/xl/charts/chart32.xml" ContentType="application/vnd.openxmlformats-officedocument.drawingml.chart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drawings/drawing15.xml" ContentType="application/vnd.openxmlformats-officedocument.drawing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705" windowWidth="18855" windowHeight="7755" tabRatio="825"/>
  </bookViews>
  <sheets>
    <sheet name="Introduction" sheetId="20" r:id="rId1"/>
    <sheet name="IPC" sheetId="6" r:id="rId2"/>
    <sheet name="BW" sheetId="1" r:id="rId3"/>
    <sheet name="miss" sheetId="11" r:id="rId4"/>
    <sheet name="BW conversion" sheetId="18" r:id="rId5"/>
    <sheet name="All cases #1-22" sheetId="17" r:id="rId6"/>
    <sheet name="IPC_w" sheetId="7" r:id="rId7"/>
    <sheet name="BW_w" sheetId="2" r:id="rId8"/>
    <sheet name="miss_w" sheetId="14" r:id="rId9"/>
    <sheet name="IPC_c" sheetId="8" r:id="rId10"/>
    <sheet name="BW_c" sheetId="3" r:id="rId11"/>
    <sheet name="miss_c" sheetId="13" r:id="rId12"/>
    <sheet name="IPC_w_scale" sheetId="9" r:id="rId13"/>
    <sheet name="ipc_c_scale" sheetId="10" r:id="rId14"/>
    <sheet name="BW_w_scale" sheetId="4" r:id="rId15"/>
    <sheet name="BW_c_scale" sheetId="5" r:id="rId16"/>
    <sheet name="name check" sheetId="19" r:id="rId17"/>
  </sheets>
  <calcPr calcId="145621"/>
</workbook>
</file>

<file path=xl/calcChain.xml><?xml version="1.0" encoding="utf-8"?>
<calcChain xmlns="http://schemas.openxmlformats.org/spreadsheetml/2006/main">
  <c r="R32" i="11" l="1"/>
  <c r="U33" i="1"/>
  <c r="AD29" i="1"/>
  <c r="AD30" i="1"/>
  <c r="AD28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4" i="1"/>
  <c r="AD27" i="1"/>
  <c r="AC28" i="1"/>
  <c r="AC29" i="1"/>
  <c r="AC30" i="1"/>
  <c r="AT5" i="6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4" i="6"/>
  <c r="S27" i="19"/>
  <c r="S28" i="19"/>
  <c r="S29" i="19"/>
  <c r="S30" i="19"/>
  <c r="S31" i="19"/>
  <c r="S26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10" i="19"/>
  <c r="Z4" i="6"/>
  <c r="Z10" i="19" s="1"/>
  <c r="AB4" i="6"/>
  <c r="Z25" i="6"/>
  <c r="Z24" i="6"/>
  <c r="Z23" i="6"/>
  <c r="Z29" i="19" s="1"/>
  <c r="Z22" i="6"/>
  <c r="Z28" i="19" s="1"/>
  <c r="Z21" i="6"/>
  <c r="Z27" i="19" s="1"/>
  <c r="Z30" i="19"/>
  <c r="Z31" i="19"/>
  <c r="Z26" i="19"/>
  <c r="Z11" i="19"/>
  <c r="Z12" i="19"/>
  <c r="Z13" i="19"/>
  <c r="Z14" i="19"/>
  <c r="Z15" i="19"/>
  <c r="Z16" i="19"/>
  <c r="Z17" i="19"/>
  <c r="Z18" i="19"/>
  <c r="Z19" i="19"/>
  <c r="Z20" i="19"/>
  <c r="Z21" i="19"/>
  <c r="Z22" i="19"/>
  <c r="Z23" i="19"/>
  <c r="Z24" i="19"/>
  <c r="Z25" i="19"/>
  <c r="Z20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AA4" i="6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C31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C55" i="18"/>
  <c r="C56" i="18"/>
  <c r="C54" i="18"/>
  <c r="C28" i="18"/>
  <c r="C27" i="18"/>
  <c r="C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D27" i="18"/>
  <c r="D28" i="18"/>
  <c r="R41" i="6" l="1"/>
  <c r="R39" i="1"/>
  <c r="AB21" i="6" l="1"/>
  <c r="AB22" i="6"/>
  <c r="AB23" i="6"/>
  <c r="AB24" i="6"/>
  <c r="AB25" i="6"/>
  <c r="AB20" i="6"/>
  <c r="AB5" i="6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A21" i="6"/>
  <c r="AA22" i="6"/>
  <c r="AA23" i="6"/>
  <c r="AA24" i="6"/>
  <c r="AA25" i="6"/>
  <c r="AA20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E40" i="1" l="1"/>
  <c r="E38" i="1"/>
  <c r="E39" i="1"/>
  <c r="S33" i="1"/>
  <c r="W29" i="1"/>
  <c r="W28" i="1"/>
  <c r="W27" i="1"/>
  <c r="V29" i="1"/>
  <c r="V28" i="1"/>
  <c r="V27" i="1"/>
  <c r="S27" i="1"/>
  <c r="R27" i="1"/>
  <c r="R32" i="6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Y27" i="19" l="1"/>
  <c r="Y28" i="19"/>
  <c r="Y29" i="19"/>
  <c r="Y30" i="19"/>
  <c r="Y31" i="19"/>
  <c r="Y11" i="19"/>
  <c r="Y12" i="19"/>
  <c r="Y13" i="19"/>
  <c r="Y14" i="19"/>
  <c r="Y15" i="19"/>
  <c r="Y16" i="19"/>
  <c r="Y17" i="19"/>
  <c r="Y18" i="19"/>
  <c r="Y19" i="19"/>
  <c r="Y20" i="19"/>
  <c r="Y21" i="19"/>
  <c r="Y22" i="19"/>
  <c r="Y23" i="19"/>
  <c r="Y24" i="19"/>
  <c r="Y25" i="19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4" i="1"/>
  <c r="W25" i="11"/>
  <c r="W11" i="11"/>
  <c r="W22" i="11"/>
  <c r="W23" i="11"/>
  <c r="W10" i="11"/>
  <c r="W17" i="11"/>
  <c r="W15" i="11"/>
  <c r="W4" i="11"/>
  <c r="W21" i="11"/>
  <c r="W18" i="11"/>
  <c r="W20" i="11"/>
  <c r="W19" i="11"/>
  <c r="W14" i="11"/>
  <c r="W13" i="11"/>
  <c r="W5" i="11"/>
  <c r="W12" i="11"/>
  <c r="W24" i="11"/>
  <c r="W16" i="11"/>
  <c r="W7" i="11"/>
  <c r="W8" i="11"/>
  <c r="W6" i="11"/>
  <c r="W9" i="11"/>
  <c r="V20" i="11"/>
  <c r="V21" i="11"/>
  <c r="V22" i="11"/>
  <c r="V23" i="11"/>
  <c r="V24" i="11"/>
  <c r="V25" i="11"/>
  <c r="V7" i="1"/>
  <c r="V8" i="1"/>
  <c r="V9" i="1"/>
  <c r="AA11" i="19"/>
  <c r="X11" i="19" s="1"/>
  <c r="AA12" i="19"/>
  <c r="X12" i="19" s="1"/>
  <c r="AA13" i="19"/>
  <c r="X13" i="19" s="1"/>
  <c r="AA14" i="19"/>
  <c r="X14" i="19" s="1"/>
  <c r="AA15" i="19"/>
  <c r="X15" i="19" s="1"/>
  <c r="AA16" i="19"/>
  <c r="X16" i="19" s="1"/>
  <c r="AA17" i="19"/>
  <c r="X17" i="19" s="1"/>
  <c r="AA18" i="19"/>
  <c r="X18" i="19" s="1"/>
  <c r="AA19" i="19"/>
  <c r="X19" i="19" s="1"/>
  <c r="AA20" i="19"/>
  <c r="X20" i="19" s="1"/>
  <c r="AA21" i="19"/>
  <c r="X21" i="19" s="1"/>
  <c r="AA22" i="19"/>
  <c r="X22" i="19" s="1"/>
  <c r="AA23" i="19"/>
  <c r="X23" i="19" s="1"/>
  <c r="AA24" i="19"/>
  <c r="X24" i="19" s="1"/>
  <c r="AA25" i="19"/>
  <c r="X25" i="19" s="1"/>
  <c r="AA26" i="19"/>
  <c r="X26" i="19" s="1"/>
  <c r="AA27" i="19"/>
  <c r="X27" i="19" s="1"/>
  <c r="AA28" i="19"/>
  <c r="X28" i="19" s="1"/>
  <c r="AA29" i="19"/>
  <c r="X29" i="19" s="1"/>
  <c r="AA30" i="19"/>
  <c r="X30" i="19" s="1"/>
  <c r="AA31" i="19"/>
  <c r="X31" i="19" s="1"/>
  <c r="AA10" i="19"/>
  <c r="X10" i="19" s="1"/>
  <c r="Y10" i="19"/>
  <c r="T10" i="19"/>
  <c r="V10" i="19" s="1"/>
  <c r="T20" i="19"/>
  <c r="D53" i="18" l="1"/>
  <c r="D33" i="18"/>
  <c r="D32" i="18"/>
  <c r="T33" i="1" l="1"/>
  <c r="T33" i="6"/>
  <c r="U33" i="6"/>
  <c r="V33" i="6"/>
  <c r="E27" i="11"/>
  <c r="S27" i="11"/>
  <c r="Q41" i="6"/>
  <c r="Q40" i="6"/>
  <c r="U29" i="6"/>
  <c r="E41" i="11"/>
  <c r="M40" i="1"/>
  <c r="U28" i="1"/>
  <c r="R28" i="6"/>
  <c r="E40" i="6"/>
  <c r="R28" i="1"/>
  <c r="Q29" i="6"/>
  <c r="P29" i="6"/>
  <c r="O29" i="6"/>
  <c r="N29" i="6"/>
  <c r="Q28" i="6"/>
  <c r="P28" i="6"/>
  <c r="O28" i="6"/>
  <c r="N28" i="6"/>
  <c r="Q27" i="6"/>
  <c r="P27" i="6"/>
  <c r="O27" i="6"/>
  <c r="N27" i="6"/>
  <c r="M29" i="6"/>
  <c r="L29" i="6"/>
  <c r="K29" i="6"/>
  <c r="J29" i="6"/>
  <c r="M28" i="6"/>
  <c r="L28" i="6"/>
  <c r="K28" i="6"/>
  <c r="J28" i="6"/>
  <c r="M27" i="6"/>
  <c r="L27" i="6"/>
  <c r="K27" i="6"/>
  <c r="J27" i="6"/>
  <c r="I29" i="6"/>
  <c r="H29" i="6"/>
  <c r="G29" i="6"/>
  <c r="F29" i="6"/>
  <c r="I28" i="6"/>
  <c r="H28" i="6"/>
  <c r="G28" i="6"/>
  <c r="F28" i="6"/>
  <c r="I27" i="6"/>
  <c r="H27" i="6"/>
  <c r="G27" i="6"/>
  <c r="F27" i="6"/>
  <c r="E29" i="6"/>
  <c r="E28" i="6"/>
  <c r="E27" i="6"/>
  <c r="D29" i="6"/>
  <c r="D28" i="6"/>
  <c r="D27" i="6"/>
  <c r="C29" i="6"/>
  <c r="C28" i="6"/>
  <c r="C27" i="6"/>
  <c r="B29" i="6"/>
  <c r="B28" i="6"/>
  <c r="B27" i="6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E29" i="1"/>
  <c r="E28" i="1"/>
  <c r="E27" i="1"/>
  <c r="D29" i="1"/>
  <c r="D28" i="1"/>
  <c r="D27" i="1"/>
  <c r="C29" i="1"/>
  <c r="C28" i="1"/>
  <c r="C27" i="1"/>
  <c r="B29" i="1"/>
  <c r="B28" i="1"/>
  <c r="B27" i="1"/>
  <c r="V4" i="1"/>
  <c r="Q42" i="6" l="1"/>
  <c r="M42" i="6"/>
  <c r="I42" i="6"/>
  <c r="E42" i="6"/>
  <c r="T29" i="6"/>
  <c r="S29" i="6"/>
  <c r="R29" i="6"/>
  <c r="M41" i="6"/>
  <c r="I41" i="6"/>
  <c r="E41" i="6"/>
  <c r="U28" i="6"/>
  <c r="T28" i="6"/>
  <c r="S28" i="6"/>
  <c r="M40" i="6"/>
  <c r="I40" i="6"/>
  <c r="U27" i="6"/>
  <c r="T27" i="6"/>
  <c r="S27" i="6"/>
  <c r="R27" i="6"/>
  <c r="Q42" i="11"/>
  <c r="M42" i="11"/>
  <c r="I42" i="11"/>
  <c r="E42" i="11"/>
  <c r="U29" i="11"/>
  <c r="T29" i="11"/>
  <c r="S29" i="11"/>
  <c r="R29" i="11"/>
  <c r="Q41" i="11"/>
  <c r="M41" i="11"/>
  <c r="I41" i="11"/>
  <c r="U28" i="11"/>
  <c r="T28" i="11"/>
  <c r="S28" i="11"/>
  <c r="R28" i="11"/>
  <c r="Q40" i="11"/>
  <c r="M40" i="11"/>
  <c r="I40" i="11"/>
  <c r="E40" i="11"/>
  <c r="U27" i="11"/>
  <c r="T27" i="11"/>
  <c r="R27" i="11"/>
  <c r="U29" i="1"/>
  <c r="U27" i="1"/>
  <c r="T29" i="1"/>
  <c r="T28" i="1"/>
  <c r="T27" i="1"/>
  <c r="S29" i="1"/>
  <c r="S28" i="1"/>
  <c r="I40" i="1"/>
  <c r="I39" i="1"/>
  <c r="I38" i="1"/>
  <c r="M39" i="1"/>
  <c r="M38" i="1"/>
  <c r="Q38" i="1"/>
  <c r="Q39" i="1"/>
  <c r="Q40" i="1"/>
  <c r="R29" i="1"/>
  <c r="AS26" i="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V5" i="11"/>
  <c r="V4" i="11"/>
  <c r="V19" i="1"/>
  <c r="V18" i="1"/>
  <c r="V13" i="1"/>
  <c r="V16" i="1"/>
  <c r="V15" i="1"/>
  <c r="V14" i="1"/>
  <c r="V17" i="1"/>
  <c r="V12" i="1"/>
  <c r="V10" i="1"/>
  <c r="V11" i="1"/>
  <c r="V6" i="1"/>
  <c r="V5" i="1"/>
  <c r="V5" i="6"/>
  <c r="V6" i="6"/>
  <c r="V7" i="6"/>
  <c r="V9" i="6"/>
  <c r="V10" i="6"/>
  <c r="V8" i="6"/>
  <c r="V11" i="6"/>
  <c r="V13" i="6"/>
  <c r="V12" i="6"/>
  <c r="V15" i="6"/>
  <c r="V16" i="6"/>
  <c r="V17" i="6"/>
  <c r="V14" i="6"/>
  <c r="V18" i="6"/>
  <c r="V19" i="6"/>
  <c r="V20" i="6"/>
  <c r="V21" i="6"/>
  <c r="V22" i="6"/>
  <c r="V23" i="6"/>
  <c r="V24" i="6"/>
  <c r="V25" i="6"/>
  <c r="V4" i="6"/>
  <c r="T12" i="19"/>
  <c r="T16" i="19"/>
  <c r="T13" i="19"/>
  <c r="T21" i="19"/>
  <c r="T30" i="19"/>
  <c r="T19" i="19"/>
  <c r="T11" i="19"/>
  <c r="T18" i="19"/>
  <c r="T23" i="19"/>
  <c r="T25" i="19"/>
  <c r="T26" i="19"/>
  <c r="T24" i="19"/>
  <c r="T27" i="19"/>
  <c r="T22" i="19"/>
  <c r="T15" i="19"/>
  <c r="T29" i="19"/>
  <c r="T28" i="19"/>
  <c r="T17" i="19"/>
  <c r="T31" i="19"/>
  <c r="T14" i="19"/>
  <c r="Y26" i="19"/>
  <c r="V31" i="19"/>
  <c r="W10" i="19"/>
  <c r="AB8" i="1"/>
  <c r="AB18" i="1"/>
  <c r="AB17" i="1"/>
  <c r="AB11" i="1"/>
  <c r="AB13" i="1"/>
  <c r="AB7" i="1"/>
  <c r="AB14" i="1"/>
  <c r="AB4" i="1"/>
  <c r="AB12" i="1"/>
  <c r="AB15" i="1"/>
  <c r="AB19" i="1"/>
  <c r="AB16" i="1"/>
  <c r="AB10" i="1"/>
  <c r="AB6" i="1"/>
  <c r="AB9" i="1"/>
  <c r="AB5" i="1"/>
  <c r="AB20" i="1"/>
  <c r="AB24" i="1"/>
  <c r="AB25" i="1"/>
  <c r="AB21" i="1"/>
  <c r="AB23" i="1"/>
  <c r="AB22" i="1"/>
  <c r="C3" i="8"/>
  <c r="D3" i="8"/>
  <c r="E3" i="8"/>
  <c r="C4" i="8"/>
  <c r="D4" i="8"/>
  <c r="E4" i="8"/>
  <c r="C5" i="8"/>
  <c r="D5" i="8"/>
  <c r="E5" i="8"/>
  <c r="C6" i="8"/>
  <c r="D6" i="8"/>
  <c r="E6" i="8"/>
  <c r="C7" i="8"/>
  <c r="D7" i="8"/>
  <c r="E7" i="8"/>
  <c r="C8" i="8"/>
  <c r="D8" i="8"/>
  <c r="E8" i="8"/>
  <c r="C9" i="8"/>
  <c r="D9" i="8"/>
  <c r="E9" i="8"/>
  <c r="C10" i="8"/>
  <c r="D10" i="8"/>
  <c r="E10" i="8"/>
  <c r="C11" i="8"/>
  <c r="D11" i="8"/>
  <c r="E11" i="8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E2" i="8"/>
  <c r="D2" i="8"/>
  <c r="C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" i="8"/>
  <c r="G17" i="8" s="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D27" i="11"/>
  <c r="C27" i="11"/>
  <c r="B27" i="11"/>
  <c r="AS22" i="6"/>
  <c r="AS23" i="6"/>
  <c r="AS21" i="6"/>
  <c r="AS25" i="6"/>
  <c r="AS24" i="6"/>
  <c r="AS20" i="6"/>
  <c r="AS4" i="6"/>
  <c r="AS14" i="6"/>
  <c r="AS6" i="6"/>
  <c r="AS16" i="6"/>
  <c r="AS8" i="6"/>
  <c r="AS9" i="6"/>
  <c r="AS5" i="6"/>
  <c r="AS19" i="6"/>
  <c r="AS15" i="6"/>
  <c r="AS18" i="6"/>
  <c r="AS12" i="6"/>
  <c r="AS11" i="6"/>
  <c r="AS10" i="6"/>
  <c r="AS17" i="6"/>
  <c r="AS13" i="6"/>
  <c r="AS7" i="6"/>
  <c r="AR22" i="6"/>
  <c r="AR23" i="6"/>
  <c r="AR21" i="6"/>
  <c r="AR25" i="6"/>
  <c r="AR24" i="6"/>
  <c r="AR20" i="6"/>
  <c r="AR4" i="6"/>
  <c r="AR14" i="6"/>
  <c r="AR6" i="6"/>
  <c r="AR16" i="6"/>
  <c r="AR8" i="6"/>
  <c r="AR9" i="6"/>
  <c r="AR5" i="6"/>
  <c r="AR19" i="6"/>
  <c r="AR15" i="6"/>
  <c r="AR18" i="6"/>
  <c r="AR12" i="6"/>
  <c r="AR11" i="6"/>
  <c r="AR10" i="6"/>
  <c r="AR17" i="6"/>
  <c r="AR13" i="6"/>
  <c r="AR7" i="6"/>
  <c r="AT18" i="1"/>
  <c r="AT17" i="1"/>
  <c r="AT11" i="1"/>
  <c r="AT13" i="1"/>
  <c r="AT7" i="1"/>
  <c r="AT14" i="1"/>
  <c r="AT4" i="1"/>
  <c r="AT12" i="1"/>
  <c r="AT15" i="1"/>
  <c r="AT19" i="1"/>
  <c r="AT16" i="1"/>
  <c r="AT10" i="1"/>
  <c r="AT6" i="1"/>
  <c r="AT9" i="1"/>
  <c r="AT5" i="1"/>
  <c r="AT20" i="1"/>
  <c r="AT24" i="1"/>
  <c r="AT25" i="1"/>
  <c r="AT21" i="1"/>
  <c r="AT23" i="1"/>
  <c r="AT22" i="1"/>
  <c r="AT8" i="1"/>
  <c r="W30" i="19" l="1"/>
  <c r="W28" i="19"/>
  <c r="W24" i="19"/>
  <c r="W16" i="19"/>
  <c r="W18" i="19"/>
  <c r="W17" i="19"/>
  <c r="W14" i="19"/>
  <c r="W21" i="19"/>
  <c r="W23" i="19"/>
  <c r="W19" i="19"/>
  <c r="W15" i="19"/>
  <c r="W12" i="19"/>
  <c r="W31" i="19"/>
  <c r="W29" i="19"/>
  <c r="W27" i="19"/>
  <c r="W25" i="19"/>
  <c r="W13" i="19"/>
  <c r="W11" i="19"/>
  <c r="W26" i="19"/>
  <c r="W22" i="19"/>
  <c r="W20" i="19"/>
  <c r="V28" i="19"/>
  <c r="V27" i="19"/>
  <c r="V26" i="19"/>
  <c r="V30" i="19"/>
  <c r="V29" i="19"/>
  <c r="V15" i="19"/>
  <c r="V20" i="19"/>
  <c r="V23" i="19"/>
  <c r="V11" i="19"/>
  <c r="V13" i="19"/>
  <c r="V12" i="19"/>
  <c r="V14" i="19"/>
  <c r="V17" i="19"/>
  <c r="V22" i="19"/>
  <c r="V24" i="19"/>
  <c r="V25" i="19"/>
  <c r="V18" i="19"/>
  <c r="V19" i="19"/>
  <c r="V21" i="19"/>
  <c r="V16" i="19"/>
  <c r="B32" i="11"/>
  <c r="D32" i="11"/>
  <c r="F32" i="11"/>
  <c r="H32" i="11"/>
  <c r="J32" i="11"/>
  <c r="L32" i="11"/>
  <c r="N32" i="11"/>
  <c r="P32" i="11"/>
  <c r="B34" i="11"/>
  <c r="D34" i="11"/>
  <c r="F34" i="11"/>
  <c r="H34" i="11"/>
  <c r="J34" i="11"/>
  <c r="L34" i="11"/>
  <c r="N34" i="11"/>
  <c r="P34" i="11"/>
  <c r="C32" i="11"/>
  <c r="E32" i="11"/>
  <c r="G32" i="11"/>
  <c r="I32" i="11"/>
  <c r="K32" i="11"/>
  <c r="M32" i="11"/>
  <c r="O32" i="11"/>
  <c r="Q32" i="11"/>
  <c r="C34" i="11"/>
  <c r="E34" i="11"/>
  <c r="G34" i="11"/>
  <c r="I34" i="11"/>
  <c r="K34" i="11"/>
  <c r="M34" i="11"/>
  <c r="O34" i="11"/>
  <c r="Q34" i="11"/>
  <c r="B33" i="11"/>
  <c r="D33" i="11"/>
  <c r="F33" i="11"/>
  <c r="H33" i="11"/>
  <c r="J33" i="11"/>
  <c r="L33" i="11"/>
  <c r="N33" i="11"/>
  <c r="P33" i="11"/>
  <c r="C33" i="11"/>
  <c r="E33" i="11"/>
  <c r="G33" i="11"/>
  <c r="I33" i="11"/>
  <c r="K33" i="11"/>
  <c r="M33" i="11"/>
  <c r="O33" i="11"/>
  <c r="Q33" i="11"/>
  <c r="AA30" i="6"/>
  <c r="AA29" i="6"/>
  <c r="AA28" i="6"/>
  <c r="E30" i="1"/>
  <c r="D30" i="1"/>
  <c r="C30" i="1"/>
  <c r="B30" i="1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B30" i="6"/>
  <c r="R34" i="11" l="1"/>
  <c r="R33" i="11"/>
  <c r="AP22" i="6"/>
  <c r="AP23" i="6"/>
  <c r="AP21" i="6"/>
  <c r="AP25" i="6"/>
  <c r="AP24" i="6"/>
  <c r="AP20" i="6"/>
  <c r="AP4" i="6"/>
  <c r="AP14" i="6"/>
  <c r="AP6" i="6"/>
  <c r="AP16" i="6"/>
  <c r="AP9" i="6"/>
  <c r="AP8" i="6"/>
  <c r="AP5" i="6"/>
  <c r="AP19" i="6"/>
  <c r="AP15" i="6"/>
  <c r="AP18" i="6"/>
  <c r="AP12" i="6"/>
  <c r="AP11" i="6"/>
  <c r="AP10" i="6"/>
  <c r="AP17" i="6"/>
  <c r="AP7" i="6"/>
  <c r="AP13" i="6"/>
  <c r="AN22" i="6"/>
  <c r="AN23" i="6"/>
  <c r="AN21" i="6"/>
  <c r="AN25" i="6"/>
  <c r="AN24" i="6"/>
  <c r="AN20" i="6"/>
  <c r="AN4" i="6"/>
  <c r="AN14" i="6"/>
  <c r="AN6" i="6"/>
  <c r="AN16" i="6"/>
  <c r="AN8" i="6"/>
  <c r="AN9" i="6"/>
  <c r="AN5" i="6"/>
  <c r="AN19" i="6"/>
  <c r="AN15" i="6"/>
  <c r="AN18" i="6"/>
  <c r="AN12" i="6"/>
  <c r="AN11" i="6"/>
  <c r="AN10" i="6"/>
  <c r="AN17" i="6"/>
  <c r="AN13" i="6"/>
  <c r="AN7" i="6"/>
  <c r="AL22" i="6"/>
  <c r="AL23" i="6"/>
  <c r="AL21" i="6"/>
  <c r="AL25" i="6"/>
  <c r="AL24" i="6"/>
  <c r="AL20" i="6"/>
  <c r="AL4" i="6"/>
  <c r="AL14" i="6"/>
  <c r="AL6" i="6"/>
  <c r="AL16" i="6"/>
  <c r="AL8" i="6"/>
  <c r="AL9" i="6"/>
  <c r="AL5" i="6"/>
  <c r="AL19" i="6"/>
  <c r="AL15" i="6"/>
  <c r="AL18" i="6"/>
  <c r="AL12" i="6"/>
  <c r="AL11" i="6"/>
  <c r="AL10" i="6"/>
  <c r="AL17" i="6"/>
  <c r="AL7" i="6"/>
  <c r="AL13" i="6"/>
  <c r="AJ22" i="6"/>
  <c r="AJ23" i="6"/>
  <c r="AJ21" i="6"/>
  <c r="AJ25" i="6"/>
  <c r="AJ24" i="6"/>
  <c r="AJ20" i="6"/>
  <c r="AJ4" i="6"/>
  <c r="AJ14" i="6"/>
  <c r="AJ6" i="6"/>
  <c r="AJ16" i="6"/>
  <c r="AJ8" i="6"/>
  <c r="AJ9" i="6"/>
  <c r="AJ5" i="6"/>
  <c r="AJ19" i="6"/>
  <c r="AJ15" i="6"/>
  <c r="AJ18" i="6"/>
  <c r="AJ12" i="6"/>
  <c r="AJ11" i="6"/>
  <c r="AJ10" i="6"/>
  <c r="AJ17" i="6"/>
  <c r="AJ13" i="6"/>
  <c r="AJ7" i="6"/>
  <c r="AH22" i="6"/>
  <c r="AH23" i="6"/>
  <c r="AH21" i="6"/>
  <c r="AH25" i="6"/>
  <c r="AH24" i="6"/>
  <c r="AH20" i="6"/>
  <c r="AH4" i="6"/>
  <c r="AH14" i="6"/>
  <c r="AH6" i="6"/>
  <c r="AH16" i="6"/>
  <c r="AH8" i="6"/>
  <c r="AH9" i="6"/>
  <c r="AH5" i="6"/>
  <c r="AH19" i="6"/>
  <c r="AH15" i="6"/>
  <c r="AH18" i="6"/>
  <c r="AH12" i="6"/>
  <c r="AH11" i="6"/>
  <c r="AH10" i="6"/>
  <c r="AH17" i="6"/>
  <c r="AH7" i="6"/>
  <c r="AH13" i="6"/>
  <c r="AF22" i="6"/>
  <c r="AF23" i="6"/>
  <c r="AF21" i="6"/>
  <c r="AF25" i="6"/>
  <c r="AF24" i="6"/>
  <c r="AF20" i="6"/>
  <c r="AF4" i="6"/>
  <c r="AF14" i="6"/>
  <c r="AF6" i="6"/>
  <c r="AF16" i="6"/>
  <c r="AF8" i="6"/>
  <c r="AF9" i="6"/>
  <c r="AF5" i="6"/>
  <c r="AF19" i="6"/>
  <c r="AF15" i="6"/>
  <c r="AF18" i="6"/>
  <c r="AF12" i="6"/>
  <c r="AF11" i="6"/>
  <c r="AF10" i="6"/>
  <c r="AF17" i="6"/>
  <c r="AF13" i="6"/>
  <c r="AF7" i="6"/>
  <c r="AD22" i="6"/>
  <c r="AD23" i="6"/>
  <c r="AD21" i="6"/>
  <c r="AD25" i="6"/>
  <c r="AD24" i="6"/>
  <c r="AD20" i="6"/>
  <c r="AD4" i="6"/>
  <c r="AD14" i="6"/>
  <c r="AD6" i="6"/>
  <c r="AD16" i="6"/>
  <c r="AD7" i="6"/>
  <c r="AD8" i="6"/>
  <c r="AD9" i="6"/>
  <c r="AD5" i="6"/>
  <c r="AD19" i="6"/>
  <c r="AD15" i="6"/>
  <c r="AD18" i="6"/>
  <c r="AD12" i="6"/>
  <c r="AD11" i="6"/>
  <c r="AD10" i="6"/>
  <c r="AD17" i="6"/>
  <c r="AD13" i="6"/>
  <c r="AQ22" i="6"/>
  <c r="AQ23" i="6"/>
  <c r="AQ21" i="6"/>
  <c r="AQ25" i="6"/>
  <c r="AQ24" i="6"/>
  <c r="AQ20" i="6"/>
  <c r="AQ4" i="6"/>
  <c r="AQ14" i="6"/>
  <c r="AQ6" i="6"/>
  <c r="AQ16" i="6"/>
  <c r="AQ8" i="6"/>
  <c r="AQ5" i="6"/>
  <c r="AQ19" i="6"/>
  <c r="AQ15" i="6"/>
  <c r="AQ18" i="6"/>
  <c r="AQ12" i="6"/>
  <c r="AQ11" i="6"/>
  <c r="AQ10" i="6"/>
  <c r="AQ17" i="6"/>
  <c r="AQ13" i="6"/>
  <c r="AQ9" i="6"/>
  <c r="AQ7" i="6"/>
  <c r="AO22" i="6"/>
  <c r="AO23" i="6"/>
  <c r="AO21" i="6"/>
  <c r="AO25" i="6"/>
  <c r="AO24" i="6"/>
  <c r="AO20" i="6"/>
  <c r="AO4" i="6"/>
  <c r="AO14" i="6"/>
  <c r="AO6" i="6"/>
  <c r="AO16" i="6"/>
  <c r="AO8" i="6"/>
  <c r="AO5" i="6"/>
  <c r="AO19" i="6"/>
  <c r="AO15" i="6"/>
  <c r="AO18" i="6"/>
  <c r="AO12" i="6"/>
  <c r="AO11" i="6"/>
  <c r="AO10" i="6"/>
  <c r="AO17" i="6"/>
  <c r="AO13" i="6"/>
  <c r="AO9" i="6"/>
  <c r="AO7" i="6"/>
  <c r="AM22" i="6"/>
  <c r="AM23" i="6"/>
  <c r="AM21" i="6"/>
  <c r="AM25" i="6"/>
  <c r="AM24" i="6"/>
  <c r="AM20" i="6"/>
  <c r="AM4" i="6"/>
  <c r="AM14" i="6"/>
  <c r="AM6" i="6"/>
  <c r="AM16" i="6"/>
  <c r="AM5" i="6"/>
  <c r="AM19" i="6"/>
  <c r="AM15" i="6"/>
  <c r="AM18" i="6"/>
  <c r="AM12" i="6"/>
  <c r="AM11" i="6"/>
  <c r="AM10" i="6"/>
  <c r="AM17" i="6"/>
  <c r="AM13" i="6"/>
  <c r="AM8" i="6"/>
  <c r="AM9" i="6"/>
  <c r="AM7" i="6"/>
  <c r="AK22" i="6"/>
  <c r="AK23" i="6"/>
  <c r="AK21" i="6"/>
  <c r="AK25" i="6"/>
  <c r="AK24" i="6"/>
  <c r="AK20" i="6"/>
  <c r="AK4" i="6"/>
  <c r="AK14" i="6"/>
  <c r="AK6" i="6"/>
  <c r="AK16" i="6"/>
  <c r="AK5" i="6"/>
  <c r="AK19" i="6"/>
  <c r="AK15" i="6"/>
  <c r="AK18" i="6"/>
  <c r="AK12" i="6"/>
  <c r="AK11" i="6"/>
  <c r="AK10" i="6"/>
  <c r="AK17" i="6"/>
  <c r="AK13" i="6"/>
  <c r="AK8" i="6"/>
  <c r="AK9" i="6"/>
  <c r="AK7" i="6"/>
  <c r="AI22" i="6"/>
  <c r="AI23" i="6"/>
  <c r="AI21" i="6"/>
  <c r="AI25" i="6"/>
  <c r="AI24" i="6"/>
  <c r="AI20" i="6"/>
  <c r="AI4" i="6"/>
  <c r="AI14" i="6"/>
  <c r="AI6" i="6"/>
  <c r="AI16" i="6"/>
  <c r="AI5" i="6"/>
  <c r="AI19" i="6"/>
  <c r="AI15" i="6"/>
  <c r="AI18" i="6"/>
  <c r="AI12" i="6"/>
  <c r="AI11" i="6"/>
  <c r="AI10" i="6"/>
  <c r="AI17" i="6"/>
  <c r="AI13" i="6"/>
  <c r="AI8" i="6"/>
  <c r="AI9" i="6"/>
  <c r="AI7" i="6"/>
  <c r="AG9" i="6"/>
  <c r="AG22" i="6"/>
  <c r="AG23" i="6"/>
  <c r="AG21" i="6"/>
  <c r="AG25" i="6"/>
  <c r="AG24" i="6"/>
  <c r="AG20" i="6"/>
  <c r="AG4" i="6"/>
  <c r="AG14" i="6"/>
  <c r="AG6" i="6"/>
  <c r="AG16" i="6"/>
  <c r="AG5" i="6"/>
  <c r="AG19" i="6"/>
  <c r="AG15" i="6"/>
  <c r="AG18" i="6"/>
  <c r="AG12" i="6"/>
  <c r="AG11" i="6"/>
  <c r="AG10" i="6"/>
  <c r="AG17" i="6"/>
  <c r="AG13" i="6"/>
  <c r="AG8" i="6"/>
  <c r="AG7" i="6"/>
  <c r="AE22" i="6"/>
  <c r="AE23" i="6"/>
  <c r="AE21" i="6"/>
  <c r="AE25" i="6"/>
  <c r="AE24" i="6"/>
  <c r="AE20" i="6"/>
  <c r="AE4" i="6"/>
  <c r="AE14" i="6"/>
  <c r="AE6" i="6"/>
  <c r="AE16" i="6"/>
  <c r="AE9" i="6"/>
  <c r="AE5" i="6"/>
  <c r="AE19" i="6"/>
  <c r="AE15" i="6"/>
  <c r="AE18" i="6"/>
  <c r="AE12" i="6"/>
  <c r="AE11" i="6"/>
  <c r="AE10" i="6"/>
  <c r="AE17" i="6"/>
  <c r="AE13" i="6"/>
  <c r="AE8" i="6"/>
  <c r="AE7" i="6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T38" i="11"/>
  <c r="R38" i="11"/>
  <c r="S38" i="11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E23" i="13"/>
  <c r="D23" i="13"/>
  <c r="C23" i="13"/>
  <c r="B23" i="13"/>
  <c r="A23" i="13"/>
  <c r="E22" i="13"/>
  <c r="D22" i="13"/>
  <c r="C22" i="13"/>
  <c r="B22" i="13"/>
  <c r="A22" i="13"/>
  <c r="E21" i="13"/>
  <c r="D21" i="13"/>
  <c r="C21" i="13"/>
  <c r="B21" i="13"/>
  <c r="A21" i="13"/>
  <c r="E20" i="13"/>
  <c r="D20" i="13"/>
  <c r="C20" i="13"/>
  <c r="B20" i="13"/>
  <c r="A20" i="13"/>
  <c r="E19" i="13"/>
  <c r="D19" i="13"/>
  <c r="C19" i="13"/>
  <c r="B19" i="13"/>
  <c r="A19" i="13"/>
  <c r="E18" i="13"/>
  <c r="D18" i="13"/>
  <c r="C18" i="13"/>
  <c r="B18" i="13"/>
  <c r="A18" i="13"/>
  <c r="E17" i="13"/>
  <c r="D17" i="13"/>
  <c r="C17" i="13"/>
  <c r="B17" i="13"/>
  <c r="A17" i="13"/>
  <c r="E16" i="13"/>
  <c r="D16" i="13"/>
  <c r="C16" i="13"/>
  <c r="B16" i="13"/>
  <c r="A16" i="13"/>
  <c r="E15" i="13"/>
  <c r="D15" i="13"/>
  <c r="C15" i="13"/>
  <c r="B15" i="13"/>
  <c r="A15" i="13"/>
  <c r="E14" i="13"/>
  <c r="D14" i="13"/>
  <c r="C14" i="13"/>
  <c r="B14" i="13"/>
  <c r="A14" i="13"/>
  <c r="E13" i="13"/>
  <c r="D13" i="13"/>
  <c r="C13" i="13"/>
  <c r="B13" i="13"/>
  <c r="A13" i="13"/>
  <c r="E12" i="13"/>
  <c r="D12" i="13"/>
  <c r="C12" i="13"/>
  <c r="B12" i="13"/>
  <c r="A12" i="13"/>
  <c r="E11" i="13"/>
  <c r="D11" i="13"/>
  <c r="C11" i="13"/>
  <c r="B11" i="13"/>
  <c r="A11" i="13"/>
  <c r="E10" i="13"/>
  <c r="D10" i="13"/>
  <c r="C10" i="13"/>
  <c r="B10" i="13"/>
  <c r="A10" i="13"/>
  <c r="E9" i="13"/>
  <c r="D9" i="13"/>
  <c r="C9" i="13"/>
  <c r="B9" i="13"/>
  <c r="A9" i="13"/>
  <c r="E8" i="13"/>
  <c r="D8" i="13"/>
  <c r="C8" i="13"/>
  <c r="B8" i="13"/>
  <c r="A8" i="13"/>
  <c r="E7" i="13"/>
  <c r="D7" i="13"/>
  <c r="C7" i="13"/>
  <c r="B7" i="13"/>
  <c r="A7" i="13"/>
  <c r="E6" i="13"/>
  <c r="D6" i="13"/>
  <c r="C6" i="13"/>
  <c r="B6" i="13"/>
  <c r="A6" i="13"/>
  <c r="E5" i="13"/>
  <c r="D5" i="13"/>
  <c r="C5" i="13"/>
  <c r="B5" i="13"/>
  <c r="A5" i="13"/>
  <c r="E4" i="13"/>
  <c r="D4" i="13"/>
  <c r="C4" i="13"/>
  <c r="B4" i="13"/>
  <c r="A4" i="13"/>
  <c r="E3" i="13"/>
  <c r="D3" i="13"/>
  <c r="C3" i="13"/>
  <c r="B3" i="13"/>
  <c r="A3" i="13"/>
  <c r="E2" i="13"/>
  <c r="D2" i="13"/>
  <c r="C2" i="13"/>
  <c r="B2" i="13"/>
  <c r="A2" i="13"/>
  <c r="E1" i="13"/>
  <c r="D1" i="13"/>
  <c r="C1" i="13"/>
  <c r="B1" i="13"/>
  <c r="A1" i="13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  <c r="E1" i="14"/>
  <c r="D23" i="14"/>
  <c r="C23" i="14"/>
  <c r="B23" i="14"/>
  <c r="A23" i="14"/>
  <c r="D22" i="14"/>
  <c r="C22" i="14"/>
  <c r="B22" i="14"/>
  <c r="A22" i="14"/>
  <c r="D21" i="14"/>
  <c r="C21" i="14"/>
  <c r="B21" i="14"/>
  <c r="A21" i="14"/>
  <c r="D20" i="14"/>
  <c r="C20" i="14"/>
  <c r="B20" i="14"/>
  <c r="A20" i="14"/>
  <c r="D19" i="14"/>
  <c r="C19" i="14"/>
  <c r="B19" i="14"/>
  <c r="A19" i="14"/>
  <c r="D18" i="14"/>
  <c r="C18" i="14"/>
  <c r="B18" i="14"/>
  <c r="A18" i="14"/>
  <c r="D17" i="14"/>
  <c r="C17" i="14"/>
  <c r="B17" i="14"/>
  <c r="A17" i="14"/>
  <c r="D16" i="14"/>
  <c r="C16" i="14"/>
  <c r="B16" i="14"/>
  <c r="A16" i="14"/>
  <c r="D15" i="14"/>
  <c r="C15" i="14"/>
  <c r="B15" i="14"/>
  <c r="A15" i="14"/>
  <c r="D14" i="14"/>
  <c r="C14" i="14"/>
  <c r="B14" i="14"/>
  <c r="A14" i="14"/>
  <c r="D13" i="14"/>
  <c r="C13" i="14"/>
  <c r="B13" i="14"/>
  <c r="A13" i="14"/>
  <c r="D12" i="14"/>
  <c r="C12" i="14"/>
  <c r="B12" i="14"/>
  <c r="A12" i="14"/>
  <c r="D11" i="14"/>
  <c r="C11" i="14"/>
  <c r="B11" i="14"/>
  <c r="A11" i="14"/>
  <c r="D10" i="14"/>
  <c r="C10" i="14"/>
  <c r="B10" i="14"/>
  <c r="A10" i="14"/>
  <c r="D9" i="14"/>
  <c r="C9" i="14"/>
  <c r="B9" i="14"/>
  <c r="A9" i="14"/>
  <c r="D8" i="14"/>
  <c r="C8" i="14"/>
  <c r="B8" i="14"/>
  <c r="A8" i="14"/>
  <c r="D7" i="14"/>
  <c r="C7" i="14"/>
  <c r="B7" i="14"/>
  <c r="A7" i="14"/>
  <c r="D6" i="14"/>
  <c r="C6" i="14"/>
  <c r="B6" i="14"/>
  <c r="A6" i="14"/>
  <c r="D5" i="14"/>
  <c r="C5" i="14"/>
  <c r="B5" i="14"/>
  <c r="A5" i="14"/>
  <c r="D4" i="14"/>
  <c r="C4" i="14"/>
  <c r="B4" i="14"/>
  <c r="A4" i="14"/>
  <c r="D3" i="14"/>
  <c r="C3" i="14"/>
  <c r="B3" i="14"/>
  <c r="A3" i="14"/>
  <c r="D2" i="14"/>
  <c r="C2" i="14"/>
  <c r="B2" i="14"/>
  <c r="A2" i="14"/>
  <c r="D1" i="14"/>
  <c r="C1" i="14"/>
  <c r="B1" i="14"/>
  <c r="A1" i="14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E1" i="8"/>
  <c r="D1" i="8"/>
  <c r="C1" i="8"/>
  <c r="B1" i="8"/>
  <c r="A1" i="8"/>
  <c r="E23" i="7"/>
  <c r="D23" i="7"/>
  <c r="C23" i="7"/>
  <c r="B23" i="7"/>
  <c r="A23" i="7"/>
  <c r="E22" i="7"/>
  <c r="D22" i="7"/>
  <c r="C22" i="7"/>
  <c r="B22" i="7"/>
  <c r="A22" i="7"/>
  <c r="E21" i="7"/>
  <c r="D21" i="7"/>
  <c r="C21" i="7"/>
  <c r="B21" i="7"/>
  <c r="A21" i="7"/>
  <c r="E20" i="7"/>
  <c r="D20" i="7"/>
  <c r="C20" i="7"/>
  <c r="B20" i="7"/>
  <c r="A20" i="7"/>
  <c r="E19" i="7"/>
  <c r="D19" i="7"/>
  <c r="C19" i="7"/>
  <c r="B19" i="7"/>
  <c r="A19" i="7"/>
  <c r="E18" i="7"/>
  <c r="D18" i="7"/>
  <c r="C18" i="7"/>
  <c r="B18" i="7"/>
  <c r="A18" i="7"/>
  <c r="E17" i="7"/>
  <c r="D17" i="7"/>
  <c r="C17" i="7"/>
  <c r="B17" i="7"/>
  <c r="A17" i="7"/>
  <c r="E16" i="7"/>
  <c r="D16" i="7"/>
  <c r="C16" i="7"/>
  <c r="B16" i="7"/>
  <c r="A16" i="7"/>
  <c r="E15" i="7"/>
  <c r="D15" i="7"/>
  <c r="C15" i="7"/>
  <c r="B15" i="7"/>
  <c r="A15" i="7"/>
  <c r="E14" i="7"/>
  <c r="D14" i="7"/>
  <c r="C14" i="7"/>
  <c r="B14" i="7"/>
  <c r="A14" i="7"/>
  <c r="E13" i="7"/>
  <c r="D13" i="7"/>
  <c r="C13" i="7"/>
  <c r="B13" i="7"/>
  <c r="A13" i="7"/>
  <c r="E12" i="7"/>
  <c r="D12" i="7"/>
  <c r="C12" i="7"/>
  <c r="B12" i="7"/>
  <c r="A12" i="7"/>
  <c r="E11" i="7"/>
  <c r="D11" i="7"/>
  <c r="C11" i="7"/>
  <c r="B11" i="7"/>
  <c r="A11" i="7"/>
  <c r="E10" i="7"/>
  <c r="D10" i="7"/>
  <c r="C10" i="7"/>
  <c r="B10" i="7"/>
  <c r="A10" i="7"/>
  <c r="E9" i="7"/>
  <c r="D9" i="7"/>
  <c r="C9" i="7"/>
  <c r="B9" i="7"/>
  <c r="A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  <c r="E5" i="7"/>
  <c r="D5" i="7"/>
  <c r="C5" i="7"/>
  <c r="B5" i="7"/>
  <c r="A5" i="7"/>
  <c r="E4" i="7"/>
  <c r="D4" i="7"/>
  <c r="C4" i="7"/>
  <c r="B4" i="7"/>
  <c r="A4" i="7"/>
  <c r="E3" i="7"/>
  <c r="D3" i="7"/>
  <c r="C3" i="7"/>
  <c r="B3" i="7"/>
  <c r="A3" i="7"/>
  <c r="E2" i="7"/>
  <c r="D2" i="7"/>
  <c r="C2" i="7"/>
  <c r="B2" i="7"/>
  <c r="A2" i="7"/>
  <c r="E1" i="7"/>
  <c r="D1" i="7"/>
  <c r="C1" i="7"/>
  <c r="B1" i="7"/>
  <c r="A1" i="7"/>
  <c r="E23" i="3"/>
  <c r="D23" i="3"/>
  <c r="C23" i="3"/>
  <c r="B23" i="3"/>
  <c r="B23" i="5" s="1"/>
  <c r="A23" i="3"/>
  <c r="E22" i="3"/>
  <c r="D22" i="3"/>
  <c r="C22" i="3"/>
  <c r="B22" i="3"/>
  <c r="B22" i="5" s="1"/>
  <c r="A22" i="3"/>
  <c r="E21" i="3"/>
  <c r="D21" i="3"/>
  <c r="C21" i="3"/>
  <c r="B21" i="3"/>
  <c r="B21" i="5" s="1"/>
  <c r="A21" i="3"/>
  <c r="E20" i="3"/>
  <c r="D20" i="3"/>
  <c r="C20" i="3"/>
  <c r="B20" i="3"/>
  <c r="B20" i="5" s="1"/>
  <c r="A20" i="3"/>
  <c r="E19" i="3"/>
  <c r="D19" i="3"/>
  <c r="C19" i="3"/>
  <c r="B19" i="3"/>
  <c r="B19" i="5" s="1"/>
  <c r="A19" i="3"/>
  <c r="E18" i="3"/>
  <c r="D18" i="3"/>
  <c r="C18" i="3"/>
  <c r="B18" i="3"/>
  <c r="B18" i="5" s="1"/>
  <c r="A18" i="3"/>
  <c r="E17" i="3"/>
  <c r="D17" i="3"/>
  <c r="C17" i="3"/>
  <c r="B17" i="3"/>
  <c r="B17" i="5" s="1"/>
  <c r="A17" i="3"/>
  <c r="E16" i="3"/>
  <c r="D16" i="3"/>
  <c r="C16" i="3"/>
  <c r="B16" i="3"/>
  <c r="B16" i="5" s="1"/>
  <c r="A16" i="3"/>
  <c r="E15" i="3"/>
  <c r="D15" i="3"/>
  <c r="C15" i="3"/>
  <c r="B15" i="3"/>
  <c r="B15" i="5" s="1"/>
  <c r="A15" i="3"/>
  <c r="E14" i="3"/>
  <c r="D14" i="3"/>
  <c r="C14" i="3"/>
  <c r="B14" i="3"/>
  <c r="B14" i="5" s="1"/>
  <c r="A14" i="3"/>
  <c r="E13" i="3"/>
  <c r="D13" i="3"/>
  <c r="C13" i="3"/>
  <c r="B13" i="3"/>
  <c r="B13" i="5" s="1"/>
  <c r="A13" i="3"/>
  <c r="E12" i="3"/>
  <c r="D12" i="3"/>
  <c r="C12" i="3"/>
  <c r="B12" i="3"/>
  <c r="B12" i="5" s="1"/>
  <c r="A12" i="3"/>
  <c r="E11" i="3"/>
  <c r="D11" i="3"/>
  <c r="C11" i="3"/>
  <c r="B11" i="3"/>
  <c r="B11" i="5" s="1"/>
  <c r="A11" i="3"/>
  <c r="E10" i="3"/>
  <c r="D10" i="3"/>
  <c r="C10" i="3"/>
  <c r="B10" i="3"/>
  <c r="B10" i="5" s="1"/>
  <c r="A10" i="3"/>
  <c r="E9" i="3"/>
  <c r="D9" i="3"/>
  <c r="C9" i="3"/>
  <c r="B9" i="3"/>
  <c r="B9" i="5" s="1"/>
  <c r="A9" i="3"/>
  <c r="E8" i="3"/>
  <c r="D8" i="3"/>
  <c r="C8" i="3"/>
  <c r="B8" i="3"/>
  <c r="B8" i="5" s="1"/>
  <c r="A8" i="3"/>
  <c r="E7" i="3"/>
  <c r="D7" i="3"/>
  <c r="C7" i="3"/>
  <c r="B7" i="3"/>
  <c r="B7" i="5" s="1"/>
  <c r="A7" i="3"/>
  <c r="E6" i="3"/>
  <c r="D6" i="3"/>
  <c r="C6" i="3"/>
  <c r="B6" i="3"/>
  <c r="B6" i="5" s="1"/>
  <c r="A6" i="3"/>
  <c r="E5" i="3"/>
  <c r="D5" i="3"/>
  <c r="C5" i="3"/>
  <c r="B5" i="3"/>
  <c r="B5" i="5" s="1"/>
  <c r="A5" i="3"/>
  <c r="E4" i="3"/>
  <c r="D4" i="3"/>
  <c r="C4" i="3"/>
  <c r="B4" i="3"/>
  <c r="B4" i="5" s="1"/>
  <c r="A4" i="3"/>
  <c r="E3" i="3"/>
  <c r="D3" i="3"/>
  <c r="C3" i="3"/>
  <c r="B3" i="3"/>
  <c r="B3" i="5" s="1"/>
  <c r="A3" i="3"/>
  <c r="E2" i="3"/>
  <c r="D2" i="3"/>
  <c r="C2" i="3"/>
  <c r="B2" i="3"/>
  <c r="B2" i="5" s="1"/>
  <c r="A2" i="3"/>
  <c r="E1" i="3"/>
  <c r="D1" i="3"/>
  <c r="C1" i="3"/>
  <c r="B1" i="3"/>
  <c r="A1" i="3"/>
  <c r="E23" i="2"/>
  <c r="D23" i="2"/>
  <c r="C23" i="2"/>
  <c r="B23" i="2"/>
  <c r="B23" i="4" s="1"/>
  <c r="A23" i="2"/>
  <c r="E22" i="2"/>
  <c r="D22" i="2"/>
  <c r="C22" i="2"/>
  <c r="B22" i="2"/>
  <c r="B22" i="4" s="1"/>
  <c r="A22" i="2"/>
  <c r="E21" i="2"/>
  <c r="D21" i="2"/>
  <c r="C21" i="2"/>
  <c r="B21" i="2"/>
  <c r="B21" i="4" s="1"/>
  <c r="A21" i="2"/>
  <c r="E20" i="2"/>
  <c r="D20" i="2"/>
  <c r="C20" i="2"/>
  <c r="B20" i="2"/>
  <c r="B20" i="4" s="1"/>
  <c r="A20" i="2"/>
  <c r="E19" i="2"/>
  <c r="D19" i="2"/>
  <c r="C19" i="2"/>
  <c r="B19" i="2"/>
  <c r="B19" i="4" s="1"/>
  <c r="A19" i="2"/>
  <c r="E18" i="2"/>
  <c r="D18" i="2"/>
  <c r="C18" i="2"/>
  <c r="B18" i="2"/>
  <c r="B18" i="4" s="1"/>
  <c r="A18" i="2"/>
  <c r="E17" i="2"/>
  <c r="D17" i="2"/>
  <c r="C17" i="2"/>
  <c r="B17" i="2"/>
  <c r="B17" i="4" s="1"/>
  <c r="A17" i="2"/>
  <c r="E16" i="2"/>
  <c r="D16" i="2"/>
  <c r="C16" i="2"/>
  <c r="B16" i="2"/>
  <c r="B16" i="4" s="1"/>
  <c r="A16" i="2"/>
  <c r="E15" i="2"/>
  <c r="D15" i="2"/>
  <c r="C15" i="2"/>
  <c r="B15" i="2"/>
  <c r="B15" i="4" s="1"/>
  <c r="A15" i="2"/>
  <c r="E14" i="2"/>
  <c r="D14" i="2"/>
  <c r="C14" i="2"/>
  <c r="B14" i="2"/>
  <c r="B14" i="4" s="1"/>
  <c r="A14" i="2"/>
  <c r="E13" i="2"/>
  <c r="D13" i="2"/>
  <c r="C13" i="2"/>
  <c r="B13" i="2"/>
  <c r="B13" i="4" s="1"/>
  <c r="A13" i="2"/>
  <c r="E12" i="2"/>
  <c r="D12" i="2"/>
  <c r="C12" i="2"/>
  <c r="B12" i="2"/>
  <c r="B12" i="4" s="1"/>
  <c r="A12" i="2"/>
  <c r="E11" i="2"/>
  <c r="D11" i="2"/>
  <c r="C11" i="2"/>
  <c r="B11" i="2"/>
  <c r="B11" i="4" s="1"/>
  <c r="A11" i="2"/>
  <c r="E10" i="2"/>
  <c r="D10" i="2"/>
  <c r="C10" i="2"/>
  <c r="B10" i="2"/>
  <c r="B10" i="4" s="1"/>
  <c r="A10" i="2"/>
  <c r="E9" i="2"/>
  <c r="D9" i="2"/>
  <c r="C9" i="2"/>
  <c r="B9" i="2"/>
  <c r="B9" i="4" s="1"/>
  <c r="A9" i="2"/>
  <c r="E8" i="2"/>
  <c r="D8" i="2"/>
  <c r="C8" i="2"/>
  <c r="B8" i="2"/>
  <c r="B8" i="4" s="1"/>
  <c r="A8" i="2"/>
  <c r="E7" i="2"/>
  <c r="D7" i="2"/>
  <c r="C7" i="2"/>
  <c r="B7" i="2"/>
  <c r="B7" i="4" s="1"/>
  <c r="A7" i="2"/>
  <c r="E6" i="2"/>
  <c r="D6" i="2"/>
  <c r="C6" i="2"/>
  <c r="B6" i="2"/>
  <c r="B6" i="4" s="1"/>
  <c r="A6" i="2"/>
  <c r="E5" i="2"/>
  <c r="D5" i="2"/>
  <c r="C5" i="2"/>
  <c r="B5" i="2"/>
  <c r="B5" i="4" s="1"/>
  <c r="A5" i="2"/>
  <c r="E4" i="2"/>
  <c r="D4" i="2"/>
  <c r="C4" i="2"/>
  <c r="B4" i="2"/>
  <c r="B4" i="4" s="1"/>
  <c r="A4" i="2"/>
  <c r="E3" i="2"/>
  <c r="D3" i="2"/>
  <c r="C3" i="2"/>
  <c r="B3" i="2"/>
  <c r="B3" i="4" s="1"/>
  <c r="A3" i="2"/>
  <c r="E2" i="2"/>
  <c r="D2" i="2"/>
  <c r="B2" i="2"/>
  <c r="B2" i="4" s="1"/>
  <c r="A2" i="2"/>
  <c r="A1" i="2"/>
  <c r="E1" i="2"/>
  <c r="D1" i="2"/>
  <c r="C1" i="2"/>
  <c r="B1" i="2"/>
  <c r="C2" i="2"/>
  <c r="F22" i="7" l="1"/>
  <c r="F2" i="7"/>
  <c r="F10" i="7"/>
  <c r="F16" i="7"/>
  <c r="R56" i="18"/>
  <c r="R54" i="18"/>
  <c r="C2" i="4"/>
  <c r="F19" i="7"/>
  <c r="F3" i="7"/>
  <c r="F5" i="7"/>
  <c r="F7" i="7"/>
  <c r="F9" i="7"/>
  <c r="F17" i="7"/>
  <c r="F18" i="7"/>
  <c r="F11" i="7"/>
  <c r="F13" i="7"/>
  <c r="F15" i="7"/>
  <c r="F21" i="7"/>
  <c r="F4" i="7"/>
  <c r="F6" i="7"/>
  <c r="F8" i="7"/>
  <c r="F12" i="7"/>
  <c r="F14" i="7"/>
  <c r="F20" i="7"/>
  <c r="F23" i="7"/>
  <c r="B34" i="1"/>
  <c r="B33" i="1"/>
  <c r="E34" i="1"/>
  <c r="E33" i="1"/>
  <c r="G34" i="1"/>
  <c r="G33" i="1"/>
  <c r="I34" i="1"/>
  <c r="I33" i="1"/>
  <c r="K34" i="1"/>
  <c r="K33" i="1"/>
  <c r="M34" i="1"/>
  <c r="M33" i="1"/>
  <c r="O34" i="1"/>
  <c r="O33" i="1"/>
  <c r="Q34" i="1"/>
  <c r="Q33" i="1"/>
  <c r="Q32" i="1"/>
  <c r="O32" i="1"/>
  <c r="M32" i="1"/>
  <c r="K32" i="1"/>
  <c r="I32" i="1"/>
  <c r="G32" i="1"/>
  <c r="E32" i="1"/>
  <c r="C32" i="1"/>
  <c r="C34" i="1"/>
  <c r="C33" i="1"/>
  <c r="D34" i="1"/>
  <c r="D33" i="1"/>
  <c r="F34" i="1"/>
  <c r="F33" i="1"/>
  <c r="H34" i="1"/>
  <c r="H33" i="1"/>
  <c r="J34" i="1"/>
  <c r="J33" i="1"/>
  <c r="L34" i="1"/>
  <c r="L33" i="1"/>
  <c r="N34" i="1"/>
  <c r="N33" i="1"/>
  <c r="P34" i="1"/>
  <c r="P33" i="1"/>
  <c r="B32" i="1"/>
  <c r="P32" i="1"/>
  <c r="N32" i="1"/>
  <c r="L32" i="1"/>
  <c r="J32" i="1"/>
  <c r="H32" i="1"/>
  <c r="F32" i="1"/>
  <c r="D32" i="1"/>
  <c r="D33" i="6"/>
  <c r="D34" i="6"/>
  <c r="F33" i="6"/>
  <c r="F34" i="6"/>
  <c r="H33" i="6"/>
  <c r="H34" i="6"/>
  <c r="J33" i="6"/>
  <c r="J34" i="6"/>
  <c r="L33" i="6"/>
  <c r="L34" i="6"/>
  <c r="N33" i="6"/>
  <c r="N34" i="6"/>
  <c r="P33" i="6"/>
  <c r="P34" i="6"/>
  <c r="B33" i="6"/>
  <c r="B34" i="6"/>
  <c r="C34" i="6"/>
  <c r="C33" i="6"/>
  <c r="E34" i="6"/>
  <c r="E33" i="6"/>
  <c r="G34" i="6"/>
  <c r="G33" i="6"/>
  <c r="I34" i="6"/>
  <c r="I33" i="6"/>
  <c r="K34" i="6"/>
  <c r="K33" i="6"/>
  <c r="M34" i="6"/>
  <c r="M33" i="6"/>
  <c r="O34" i="6"/>
  <c r="O33" i="6"/>
  <c r="Q34" i="6"/>
  <c r="Q33" i="6"/>
  <c r="AD13" i="1"/>
  <c r="AD10" i="1"/>
  <c r="AD18" i="1"/>
  <c r="AD19" i="1"/>
  <c r="AD9" i="1"/>
  <c r="AD16" i="1"/>
  <c r="AD14" i="1"/>
  <c r="AD20" i="1"/>
  <c r="AD25" i="1"/>
  <c r="AD23" i="1"/>
  <c r="AD7" i="1"/>
  <c r="AD17" i="1"/>
  <c r="AD11" i="1"/>
  <c r="AD12" i="1"/>
  <c r="AD15" i="1"/>
  <c r="AD5" i="1"/>
  <c r="AD8" i="1"/>
  <c r="AD6" i="1"/>
  <c r="AD4" i="1"/>
  <c r="AD24" i="1"/>
  <c r="AD21" i="1"/>
  <c r="AD22" i="1"/>
  <c r="AC13" i="6"/>
  <c r="AC10" i="6"/>
  <c r="AC12" i="6"/>
  <c r="AC15" i="6"/>
  <c r="AC5" i="6"/>
  <c r="AC8" i="6"/>
  <c r="AC16" i="6"/>
  <c r="AC14" i="6"/>
  <c r="AC20" i="6"/>
  <c r="AC25" i="6"/>
  <c r="AC23" i="6"/>
  <c r="AC17" i="6"/>
  <c r="AC11" i="6"/>
  <c r="AC18" i="6"/>
  <c r="AC19" i="6"/>
  <c r="AC9" i="6"/>
  <c r="AC7" i="6"/>
  <c r="AC6" i="6"/>
  <c r="AC4" i="6"/>
  <c r="AC24" i="6"/>
  <c r="AC21" i="6"/>
  <c r="AC22" i="6"/>
  <c r="E56" i="18"/>
  <c r="E54" i="18"/>
  <c r="G56" i="18"/>
  <c r="G54" i="18"/>
  <c r="I56" i="18"/>
  <c r="I54" i="18"/>
  <c r="K56" i="18"/>
  <c r="K54" i="18"/>
  <c r="M56" i="18"/>
  <c r="M54" i="18"/>
  <c r="O56" i="18"/>
  <c r="O54" i="18"/>
  <c r="Q56" i="18"/>
  <c r="Q54" i="18"/>
  <c r="D54" i="18"/>
  <c r="D56" i="18"/>
  <c r="F56" i="18"/>
  <c r="F54" i="18"/>
  <c r="H56" i="18"/>
  <c r="H54" i="18"/>
  <c r="J56" i="18"/>
  <c r="J54" i="18"/>
  <c r="L56" i="18"/>
  <c r="L54" i="18"/>
  <c r="N56" i="18"/>
  <c r="N54" i="18"/>
  <c r="P56" i="18"/>
  <c r="P54" i="18"/>
  <c r="AR17" i="1"/>
  <c r="AR13" i="1"/>
  <c r="AR11" i="1"/>
  <c r="AR10" i="1"/>
  <c r="AR12" i="1"/>
  <c r="AR18" i="1"/>
  <c r="AR15" i="1"/>
  <c r="AR19" i="1"/>
  <c r="AR5" i="1"/>
  <c r="AR22" i="1"/>
  <c r="AR9" i="1"/>
  <c r="AR8" i="1"/>
  <c r="AR16" i="1"/>
  <c r="AR6" i="1"/>
  <c r="AR14" i="1"/>
  <c r="AR4" i="1"/>
  <c r="AR20" i="1"/>
  <c r="AR24" i="1"/>
  <c r="AR25" i="1"/>
  <c r="AR21" i="1"/>
  <c r="AR23" i="1"/>
  <c r="AR7" i="1"/>
  <c r="AP17" i="1"/>
  <c r="AP13" i="1"/>
  <c r="AP11" i="1"/>
  <c r="AP10" i="1"/>
  <c r="AP12" i="1"/>
  <c r="AP18" i="1"/>
  <c r="AP15" i="1"/>
  <c r="AP19" i="1"/>
  <c r="AP5" i="1"/>
  <c r="AP9" i="1"/>
  <c r="AP8" i="1"/>
  <c r="AP16" i="1"/>
  <c r="AP6" i="1"/>
  <c r="AP14" i="1"/>
  <c r="AP4" i="1"/>
  <c r="AP20" i="1"/>
  <c r="AP24" i="1"/>
  <c r="AP25" i="1"/>
  <c r="AP21" i="1"/>
  <c r="AP23" i="1"/>
  <c r="AP22" i="1"/>
  <c r="AP7" i="1"/>
  <c r="AN17" i="1"/>
  <c r="AN13" i="1"/>
  <c r="AN11" i="1"/>
  <c r="AN10" i="1"/>
  <c r="AN12" i="1"/>
  <c r="AN18" i="1"/>
  <c r="AN15" i="1"/>
  <c r="AN19" i="1"/>
  <c r="AN5" i="1"/>
  <c r="AN9" i="1"/>
  <c r="AN8" i="1"/>
  <c r="AN16" i="1"/>
  <c r="AN6" i="1"/>
  <c r="AN14" i="1"/>
  <c r="AN4" i="1"/>
  <c r="AN20" i="1"/>
  <c r="AN24" i="1"/>
  <c r="AN25" i="1"/>
  <c r="AN21" i="1"/>
  <c r="AN23" i="1"/>
  <c r="AN22" i="1"/>
  <c r="AN7" i="1"/>
  <c r="AL17" i="1"/>
  <c r="AL13" i="1"/>
  <c r="AL11" i="1"/>
  <c r="AL10" i="1"/>
  <c r="AL12" i="1"/>
  <c r="AL18" i="1"/>
  <c r="AL15" i="1"/>
  <c r="AL19" i="1"/>
  <c r="AL5" i="1"/>
  <c r="AL9" i="1"/>
  <c r="AL8" i="1"/>
  <c r="AL16" i="1"/>
  <c r="AL6" i="1"/>
  <c r="AL14" i="1"/>
  <c r="AL4" i="1"/>
  <c r="AL20" i="1"/>
  <c r="AL24" i="1"/>
  <c r="AL25" i="1"/>
  <c r="AL21" i="1"/>
  <c r="AL23" i="1"/>
  <c r="AL22" i="1"/>
  <c r="AL7" i="1"/>
  <c r="AJ17" i="1"/>
  <c r="AJ13" i="1"/>
  <c r="AJ11" i="1"/>
  <c r="AJ10" i="1"/>
  <c r="AJ12" i="1"/>
  <c r="AJ18" i="1"/>
  <c r="AJ15" i="1"/>
  <c r="AJ19" i="1"/>
  <c r="AJ5" i="1"/>
  <c r="AJ9" i="1"/>
  <c r="AJ8" i="1"/>
  <c r="AJ16" i="1"/>
  <c r="AJ6" i="1"/>
  <c r="AJ14" i="1"/>
  <c r="AJ4" i="1"/>
  <c r="AJ20" i="1"/>
  <c r="AJ24" i="1"/>
  <c r="AJ25" i="1"/>
  <c r="AJ21" i="1"/>
  <c r="AJ23" i="1"/>
  <c r="AJ22" i="1"/>
  <c r="AJ7" i="1"/>
  <c r="AH17" i="1"/>
  <c r="AH13" i="1"/>
  <c r="AH11" i="1"/>
  <c r="AH10" i="1"/>
  <c r="AH12" i="1"/>
  <c r="AH18" i="1"/>
  <c r="AH15" i="1"/>
  <c r="AH19" i="1"/>
  <c r="AH5" i="1"/>
  <c r="AH9" i="1"/>
  <c r="AH8" i="1"/>
  <c r="AH16" i="1"/>
  <c r="AH6" i="1"/>
  <c r="AH14" i="1"/>
  <c r="AH4" i="1"/>
  <c r="AH20" i="1"/>
  <c r="AH24" i="1"/>
  <c r="AH25" i="1"/>
  <c r="AH21" i="1"/>
  <c r="AH23" i="1"/>
  <c r="AH22" i="1"/>
  <c r="AH7" i="1"/>
  <c r="AF17" i="1"/>
  <c r="AF13" i="1"/>
  <c r="AF11" i="1"/>
  <c r="AF10" i="1"/>
  <c r="AF12" i="1"/>
  <c r="AF18" i="1"/>
  <c r="AF15" i="1"/>
  <c r="AF19" i="1"/>
  <c r="AF5" i="1"/>
  <c r="AF9" i="1"/>
  <c r="AF8" i="1"/>
  <c r="AF16" i="1"/>
  <c r="AF6" i="1"/>
  <c r="AF14" i="1"/>
  <c r="AF4" i="1"/>
  <c r="AF20" i="1"/>
  <c r="AF24" i="1"/>
  <c r="AF25" i="1"/>
  <c r="AF21" i="1"/>
  <c r="AF23" i="1"/>
  <c r="AF22" i="1"/>
  <c r="AF7" i="1"/>
  <c r="C11" i="5"/>
  <c r="C13" i="5"/>
  <c r="C15" i="5"/>
  <c r="C17" i="5"/>
  <c r="C19" i="5"/>
  <c r="C21" i="5"/>
  <c r="E21" i="5"/>
  <c r="C23" i="5"/>
  <c r="AS17" i="1"/>
  <c r="AS13" i="1"/>
  <c r="AS11" i="1"/>
  <c r="AS10" i="1"/>
  <c r="AS12" i="1"/>
  <c r="AS18" i="1"/>
  <c r="AS15" i="1"/>
  <c r="AS19" i="1"/>
  <c r="AS5" i="1"/>
  <c r="AS9" i="1"/>
  <c r="AS8" i="1"/>
  <c r="AS16" i="1"/>
  <c r="AS6" i="1"/>
  <c r="AS14" i="1"/>
  <c r="AS4" i="1"/>
  <c r="AS20" i="1"/>
  <c r="AS24" i="1"/>
  <c r="AS25" i="1"/>
  <c r="AS21" i="1"/>
  <c r="AS23" i="1"/>
  <c r="AS7" i="1"/>
  <c r="AS22" i="1"/>
  <c r="AQ17" i="1"/>
  <c r="AQ13" i="1"/>
  <c r="AQ11" i="1"/>
  <c r="AQ10" i="1"/>
  <c r="AQ12" i="1"/>
  <c r="AQ18" i="1"/>
  <c r="AQ15" i="1"/>
  <c r="AQ19" i="1"/>
  <c r="AQ5" i="1"/>
  <c r="AQ9" i="1"/>
  <c r="AQ8" i="1"/>
  <c r="AQ16" i="1"/>
  <c r="AQ6" i="1"/>
  <c r="AQ14" i="1"/>
  <c r="AQ4" i="1"/>
  <c r="AQ20" i="1"/>
  <c r="AQ24" i="1"/>
  <c r="AQ25" i="1"/>
  <c r="AQ21" i="1"/>
  <c r="AQ23" i="1"/>
  <c r="AQ7" i="1"/>
  <c r="AQ22" i="1"/>
  <c r="AO17" i="1"/>
  <c r="AO13" i="1"/>
  <c r="AO11" i="1"/>
  <c r="AO10" i="1"/>
  <c r="AO12" i="1"/>
  <c r="AO18" i="1"/>
  <c r="AO15" i="1"/>
  <c r="AO19" i="1"/>
  <c r="AO5" i="1"/>
  <c r="AO9" i="1"/>
  <c r="AO8" i="1"/>
  <c r="AO16" i="1"/>
  <c r="AO6" i="1"/>
  <c r="AO14" i="1"/>
  <c r="AO4" i="1"/>
  <c r="AO20" i="1"/>
  <c r="AO24" i="1"/>
  <c r="AO25" i="1"/>
  <c r="AO21" i="1"/>
  <c r="AO23" i="1"/>
  <c r="AO22" i="1"/>
  <c r="AO7" i="1"/>
  <c r="AM17" i="1"/>
  <c r="AM13" i="1"/>
  <c r="AM11" i="1"/>
  <c r="AM10" i="1"/>
  <c r="AM12" i="1"/>
  <c r="AM18" i="1"/>
  <c r="AM15" i="1"/>
  <c r="AM19" i="1"/>
  <c r="AM5" i="1"/>
  <c r="AM9" i="1"/>
  <c r="AM8" i="1"/>
  <c r="AM16" i="1"/>
  <c r="AM6" i="1"/>
  <c r="AM14" i="1"/>
  <c r="AM4" i="1"/>
  <c r="AM20" i="1"/>
  <c r="AM24" i="1"/>
  <c r="AM25" i="1"/>
  <c r="AM21" i="1"/>
  <c r="AM23" i="1"/>
  <c r="AM22" i="1"/>
  <c r="AM7" i="1"/>
  <c r="AK17" i="1"/>
  <c r="AK13" i="1"/>
  <c r="AK11" i="1"/>
  <c r="AK10" i="1"/>
  <c r="AK12" i="1"/>
  <c r="AK18" i="1"/>
  <c r="AK15" i="1"/>
  <c r="AK19" i="1"/>
  <c r="AK5" i="1"/>
  <c r="AK9" i="1"/>
  <c r="AK8" i="1"/>
  <c r="AK16" i="1"/>
  <c r="AK6" i="1"/>
  <c r="AK14" i="1"/>
  <c r="AK4" i="1"/>
  <c r="AK20" i="1"/>
  <c r="AK24" i="1"/>
  <c r="AK25" i="1"/>
  <c r="AK21" i="1"/>
  <c r="AK23" i="1"/>
  <c r="AK22" i="1"/>
  <c r="AK7" i="1"/>
  <c r="AI17" i="1"/>
  <c r="AI13" i="1"/>
  <c r="AI11" i="1"/>
  <c r="AI10" i="1"/>
  <c r="AI12" i="1"/>
  <c r="AI18" i="1"/>
  <c r="AI15" i="1"/>
  <c r="AI19" i="1"/>
  <c r="AI5" i="1"/>
  <c r="AI9" i="1"/>
  <c r="AI8" i="1"/>
  <c r="AI16" i="1"/>
  <c r="AI6" i="1"/>
  <c r="AI14" i="1"/>
  <c r="AI4" i="1"/>
  <c r="AI20" i="1"/>
  <c r="AI24" i="1"/>
  <c r="AI25" i="1"/>
  <c r="AI21" i="1"/>
  <c r="AI23" i="1"/>
  <c r="AI22" i="1"/>
  <c r="AI7" i="1"/>
  <c r="AG17" i="1"/>
  <c r="AG13" i="1"/>
  <c r="AG11" i="1"/>
  <c r="AG10" i="1"/>
  <c r="AG12" i="1"/>
  <c r="AG18" i="1"/>
  <c r="AG15" i="1"/>
  <c r="AG19" i="1"/>
  <c r="AG5" i="1"/>
  <c r="AG9" i="1"/>
  <c r="AG8" i="1"/>
  <c r="AG16" i="1"/>
  <c r="AG6" i="1"/>
  <c r="AG14" i="1"/>
  <c r="AG4" i="1"/>
  <c r="AG20" i="1"/>
  <c r="AG24" i="1"/>
  <c r="AG25" i="1"/>
  <c r="AG21" i="1"/>
  <c r="AG23" i="1"/>
  <c r="AG22" i="1"/>
  <c r="AG7" i="1"/>
  <c r="AE17" i="1"/>
  <c r="AC17" i="1" s="1"/>
  <c r="AE13" i="1"/>
  <c r="AE11" i="1"/>
  <c r="AC11" i="1" s="1"/>
  <c r="AE10" i="1"/>
  <c r="AE12" i="1"/>
  <c r="AC12" i="1" s="1"/>
  <c r="AE18" i="1"/>
  <c r="AE15" i="1"/>
  <c r="AC15" i="1" s="1"/>
  <c r="AE19" i="1"/>
  <c r="AE5" i="1"/>
  <c r="AC5" i="1" s="1"/>
  <c r="AE9" i="1"/>
  <c r="AE8" i="1"/>
  <c r="AC8" i="1" s="1"/>
  <c r="AE16" i="1"/>
  <c r="AE6" i="1"/>
  <c r="AC6" i="1" s="1"/>
  <c r="AE14" i="1"/>
  <c r="AE4" i="1"/>
  <c r="AC4" i="1" s="1"/>
  <c r="AE20" i="1"/>
  <c r="AE24" i="1"/>
  <c r="AC24" i="1" s="1"/>
  <c r="AE25" i="1"/>
  <c r="AE21" i="1"/>
  <c r="AC21" i="1" s="1"/>
  <c r="AE23" i="1"/>
  <c r="AE22" i="1"/>
  <c r="AE7" i="1"/>
  <c r="D2" i="4"/>
  <c r="C5" i="4"/>
  <c r="C11" i="4"/>
  <c r="C15" i="4"/>
  <c r="C17" i="4"/>
  <c r="C19" i="4"/>
  <c r="C4" i="5"/>
  <c r="C21" i="4"/>
  <c r="C6" i="5"/>
  <c r="C3" i="4"/>
  <c r="E3" i="4"/>
  <c r="D4" i="4"/>
  <c r="E5" i="4"/>
  <c r="D6" i="4"/>
  <c r="C7" i="4"/>
  <c r="E7" i="4"/>
  <c r="D8" i="4"/>
  <c r="C9" i="4"/>
  <c r="E9" i="4"/>
  <c r="D10" i="4"/>
  <c r="E11" i="4"/>
  <c r="D12" i="4"/>
  <c r="C13" i="4"/>
  <c r="E13" i="4"/>
  <c r="D14" i="4"/>
  <c r="E15" i="4"/>
  <c r="D16" i="4"/>
  <c r="E17" i="4"/>
  <c r="D18" i="4"/>
  <c r="E19" i="4"/>
  <c r="D20" i="4"/>
  <c r="E21" i="4"/>
  <c r="D22" i="4"/>
  <c r="C23" i="4"/>
  <c r="E23" i="4"/>
  <c r="C2" i="5"/>
  <c r="E2" i="5"/>
  <c r="D3" i="5"/>
  <c r="E4" i="5"/>
  <c r="D5" i="5"/>
  <c r="E6" i="5"/>
  <c r="D7" i="5"/>
  <c r="C8" i="5"/>
  <c r="E8" i="5"/>
  <c r="D9" i="5"/>
  <c r="C10" i="5"/>
  <c r="E10" i="5"/>
  <c r="D11" i="5"/>
  <c r="C12" i="5"/>
  <c r="E12" i="5"/>
  <c r="D13" i="5"/>
  <c r="C14" i="5"/>
  <c r="E14" i="5"/>
  <c r="D15" i="5"/>
  <c r="C16" i="5"/>
  <c r="E16" i="5"/>
  <c r="D17" i="5"/>
  <c r="C18" i="5"/>
  <c r="E18" i="5"/>
  <c r="D19" i="5"/>
  <c r="C20" i="5"/>
  <c r="E20" i="5"/>
  <c r="D21" i="5"/>
  <c r="C22" i="5"/>
  <c r="E22" i="5"/>
  <c r="D23" i="5"/>
  <c r="E2" i="4"/>
  <c r="D3" i="4"/>
  <c r="C4" i="4"/>
  <c r="E4" i="4"/>
  <c r="D5" i="4"/>
  <c r="C6" i="4"/>
  <c r="E6" i="4"/>
  <c r="D7" i="4"/>
  <c r="C8" i="4"/>
  <c r="E8" i="4"/>
  <c r="D9" i="4"/>
  <c r="C10" i="4"/>
  <c r="E10" i="4"/>
  <c r="D11" i="4"/>
  <c r="C12" i="4"/>
  <c r="E12" i="4"/>
  <c r="D13" i="4"/>
  <c r="C14" i="4"/>
  <c r="E14" i="4"/>
  <c r="D15" i="4"/>
  <c r="C16" i="4"/>
  <c r="E16" i="4"/>
  <c r="D17" i="4"/>
  <c r="C18" i="4"/>
  <c r="E18" i="4"/>
  <c r="D19" i="4"/>
  <c r="C20" i="4"/>
  <c r="E20" i="4"/>
  <c r="D21" i="4"/>
  <c r="C22" i="4"/>
  <c r="E22" i="4"/>
  <c r="D23" i="4"/>
  <c r="D2" i="5"/>
  <c r="C3" i="5"/>
  <c r="E3" i="5"/>
  <c r="D4" i="5"/>
  <c r="C5" i="5"/>
  <c r="E5" i="5"/>
  <c r="D6" i="5"/>
  <c r="C7" i="5"/>
  <c r="E7" i="5"/>
  <c r="D8" i="5"/>
  <c r="C9" i="5"/>
  <c r="E9" i="5"/>
  <c r="D10" i="5"/>
  <c r="E11" i="5"/>
  <c r="D12" i="5"/>
  <c r="E13" i="5"/>
  <c r="D14" i="5"/>
  <c r="E15" i="5"/>
  <c r="D16" i="5"/>
  <c r="E17" i="5"/>
  <c r="D18" i="5"/>
  <c r="E19" i="5"/>
  <c r="D20" i="5"/>
  <c r="D22" i="5"/>
  <c r="E23" i="5"/>
  <c r="AC22" i="1" l="1"/>
  <c r="R34" i="6"/>
  <c r="R33" i="1"/>
  <c r="R32" i="1"/>
  <c r="R34" i="1"/>
  <c r="R33" i="6"/>
  <c r="AB28" i="6"/>
  <c r="AC7" i="1"/>
  <c r="AC23" i="1"/>
  <c r="AC25" i="1"/>
  <c r="AC20" i="1"/>
  <c r="AC14" i="1"/>
  <c r="AC16" i="1"/>
  <c r="AC9" i="1"/>
  <c r="AC19" i="1"/>
  <c r="AC18" i="1"/>
  <c r="AC10" i="1"/>
  <c r="AC13" i="1"/>
  <c r="AC27" i="1" l="1"/>
</calcChain>
</file>

<file path=xl/sharedStrings.xml><?xml version="1.0" encoding="utf-8"?>
<sst xmlns="http://schemas.openxmlformats.org/spreadsheetml/2006/main" count="664" uniqueCount="257">
  <si>
    <t>BW(B/s)</t>
  </si>
  <si>
    <t>w1 c1</t>
  </si>
  <si>
    <t>w4 c1</t>
  </si>
  <si>
    <t>w16 c1</t>
  </si>
  <si>
    <t>w64 c1</t>
  </si>
  <si>
    <t>w1 c4</t>
  </si>
  <si>
    <t>w4 c4</t>
  </si>
  <si>
    <t>w16 c4</t>
  </si>
  <si>
    <t>w64 c4</t>
  </si>
  <si>
    <t>w1 c16</t>
  </si>
  <si>
    <t>w4 c16</t>
  </si>
  <si>
    <t>w16 c16</t>
  </si>
  <si>
    <t>w64 c16</t>
  </si>
  <si>
    <t>w1 c64</t>
  </si>
  <si>
    <t>w4 c64</t>
  </si>
  <si>
    <t>w16 c64</t>
  </si>
  <si>
    <t>w64 c64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</si>
  <si>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</si>
  <si>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</si>
  <si>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</si>
  <si>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</si>
  <si>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</si>
  <si>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</si>
  <si>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</si>
  <si>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</si>
  <si>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</si>
  <si>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</si>
  <si>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</si>
  <si>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</si>
  <si>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</si>
  <si>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</si>
  <si>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</si>
  <si>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</si>
  <si>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</si>
  <si>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</si>
  <si>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</si>
  <si>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</si>
  <si>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</si>
  <si>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</si>
  <si>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IPC</t>
  </si>
  <si>
    <t>L1 Miss Panelty</t>
  </si>
  <si>
    <t>max</t>
  </si>
  <si>
    <t>min</t>
  </si>
  <si>
    <t>aver</t>
  </si>
  <si>
    <t>Max</t>
  </si>
  <si>
    <t>benchmark name</t>
  </si>
  <si>
    <t>4M-check</t>
  </si>
  <si>
    <t>4M-check-reassembly-tcp-cmykw2-rotate</t>
  </si>
  <si>
    <t>4M-check-reassembly-tcp</t>
  </si>
  <si>
    <t>4M-cmykw2</t>
  </si>
  <si>
    <t>4M-check-reassembly-tcp-x264w2</t>
  </si>
  <si>
    <t>4M-cmykw2-rotatew2</t>
  </si>
  <si>
    <t>4M-reassembly</t>
  </si>
  <si>
    <t>4M-rotatew2</t>
  </si>
  <si>
    <t>4M-tcp-mixed</t>
  </si>
  <si>
    <t>4M-x264w2</t>
  </si>
  <si>
    <t>empty-wld</t>
  </si>
  <si>
    <t>iDCT-4M</t>
  </si>
  <si>
    <t>ippktcheck-4M</t>
  </si>
  <si>
    <t>ipres-4M</t>
  </si>
  <si>
    <t>md5-4M</t>
  </si>
  <si>
    <t>rgbcmyk-4M</t>
  </si>
  <si>
    <t>rotate-34kX128w1</t>
  </si>
  <si>
    <t>rotate-4Ms1</t>
  </si>
  <si>
    <t>rotate-4Ms64</t>
  </si>
  <si>
    <t>rotate-color1Mp</t>
  </si>
  <si>
    <t>x264-4Mq</t>
  </si>
  <si>
    <t>Orig #</t>
  </si>
  <si>
    <t>avg</t>
  </si>
  <si>
    <t>c</t>
  </si>
  <si>
    <t>w</t>
  </si>
  <si>
    <t>#threads</t>
  </si>
  <si>
    <t>SAD</t>
  </si>
  <si>
    <t>ABS DIFF (x- avg)</t>
  </si>
  <si>
    <t>Let's see which benchmark is closest to average</t>
  </si>
  <si>
    <t>median / min-SAD</t>
  </si>
  <si>
    <t>Min</t>
  </si>
  <si>
    <t>is this the same as rgb-cmyk?</t>
  </si>
  <si>
    <t>same as 4M-x264w2</t>
  </si>
  <si>
    <t>almost same as 4M-check</t>
  </si>
  <si>
    <t>weird result in w4 c64</t>
  </si>
  <si>
    <t>GB/sec</t>
  </si>
  <si>
    <t>Ratios:</t>
  </si>
  <si>
    <t>avg/min</t>
  </si>
  <si>
    <t>max/avg</t>
  </si>
  <si>
    <t>max/min</t>
  </si>
  <si>
    <t>SUM(IPC)</t>
  </si>
  <si>
    <t>All IPC-values</t>
  </si>
  <si>
    <t>Avg and Max IPC as function of #threads</t>
  </si>
  <si>
    <t>IPC with 64 threads</t>
  </si>
  <si>
    <t>All bandwidth values</t>
  </si>
  <si>
    <t>Relation between IPC and BW, with 64 threads</t>
  </si>
  <si>
    <t>TOT BW | max 64 threads</t>
  </si>
  <si>
    <t>w1</t>
  </si>
  <si>
    <t>c1</t>
  </si>
  <si>
    <t>c4</t>
  </si>
  <si>
    <t>c16</t>
  </si>
  <si>
    <t>c64</t>
  </si>
  <si>
    <t>w4</t>
  </si>
  <si>
    <t>w16</t>
  </si>
  <si>
    <t>w64</t>
  </si>
  <si>
    <t>4M-check-reassembly</t>
  </si>
  <si>
    <t>Linked from IPC-sheet</t>
  </si>
  <si>
    <t>Name</t>
  </si>
  <si>
    <t xml:space="preserve">TOT IPC </t>
  </si>
  <si>
    <t># in PDF</t>
  </si>
  <si>
    <t>Is name_pdf == name</t>
  </si>
  <si>
    <t>Is SUM(ipc) == sum(ipc)</t>
  </si>
  <si>
    <t>I removed a couple w2 postfixes from names</t>
  </si>
  <si>
    <t>Max (64 threads)</t>
  </si>
  <si>
    <t>Profiling results of EEMBC Multibench programs</t>
  </si>
  <si>
    <t>This file accompanies a white paper</t>
  </si>
  <si>
    <t>Profiling EEMBC Multibench Programs in 64-core Machine,</t>
  </si>
  <si>
    <t>http://www.eembc.org/benchmark/multi_sl.php</t>
  </si>
  <si>
    <t>tmp#</t>
  </si>
  <si>
    <t>M5 simulator reports L1-L2 bandwidth as Bytes/cycle. It converted into GB/sec. Bus in 64 Bytes wide.</t>
  </si>
  <si>
    <t>Avg</t>
  </si>
  <si>
    <t>Some plots to see, if applications scale differently and have their peaks at different locations</t>
  </si>
  <si>
    <t>No major conclusions were driven from these…</t>
  </si>
  <si>
    <r>
      <t xml:space="preserve">These include also the cases with </t>
    </r>
    <r>
      <rPr>
        <i/>
        <sz val="10"/>
        <color theme="1"/>
        <rFont val="Times New Roman"/>
        <family val="1"/>
      </rPr>
      <t>#threads&gt;64</t>
    </r>
  </si>
  <si>
    <t>IPC-values in two parts, assuming max 64 threads. These are inluded in white paper's appendix</t>
  </si>
  <si>
    <t>Symbols</t>
  </si>
  <si>
    <t>#workers</t>
  </si>
  <si>
    <t>Meaning</t>
  </si>
  <si>
    <t>Number of threads working on a each workload</t>
  </si>
  <si>
    <t>#workloads</t>
  </si>
  <si>
    <t>Values</t>
  </si>
  <si>
    <t>Total number of threads = w * c</t>
  </si>
  <si>
    <t>1, 4, 16, 64, 256, 1024, 4096</t>
  </si>
  <si>
    <t>1, 4, 16, 64</t>
  </si>
  <si>
    <t>green</t>
  </si>
  <si>
    <t>red</t>
  </si>
  <si>
    <t>blue</t>
  </si>
  <si>
    <t>black</t>
  </si>
  <si>
    <t>grey</t>
  </si>
  <si>
    <t>white, w=1</t>
  </si>
  <si>
    <t>light green, w=4</t>
  </si>
  <si>
    <t>c=1</t>
  </si>
  <si>
    <t>c=4</t>
  </si>
  <si>
    <t>c=16</t>
  </si>
  <si>
    <t>Num of threads &gt;64</t>
  </si>
  <si>
    <r>
      <t xml:space="preserve">brightness between </t>
    </r>
    <r>
      <rPr>
        <i/>
        <sz val="11"/>
        <color theme="1"/>
        <rFont val="Times New Roman"/>
        <family val="1"/>
      </rPr>
      <t>w</t>
    </r>
    <r>
      <rPr>
        <sz val="11"/>
        <color theme="1"/>
        <rFont val="Liberation Sans"/>
        <family val="2"/>
      </rPr>
      <t xml:space="preserve"> (#workers)</t>
    </r>
  </si>
  <si>
    <t>light red = w1</t>
  </si>
  <si>
    <t>dark red = w16</t>
  </si>
  <si>
    <t>red, w=4</t>
  </si>
  <si>
    <t>light blue, w=1</t>
  </si>
  <si>
    <t>blue, w=16</t>
  </si>
  <si>
    <t>black, w=1</t>
  </si>
  <si>
    <t>Color denotes c</t>
  </si>
  <si>
    <r>
      <t xml:space="preserve">Brightness denotes </t>
    </r>
    <r>
      <rPr>
        <b/>
        <i/>
        <sz val="11"/>
        <color theme="1"/>
        <rFont val="Liberation Sans"/>
        <family val="2"/>
      </rPr>
      <t>w</t>
    </r>
  </si>
  <si>
    <t>Color coding in graphs</t>
  </si>
  <si>
    <t>instructions-per cycle</t>
  </si>
  <si>
    <t>~0.2 - 17</t>
  </si>
  <si>
    <t>BW</t>
  </si>
  <si>
    <t>bandwidth</t>
  </si>
  <si>
    <t xml:space="preserve">Traffic in L1-L2 bus </t>
  </si>
  <si>
    <t>1 - 50 BG/s</t>
  </si>
  <si>
    <t>miss</t>
  </si>
  <si>
    <t>80 - 2000 cycles</t>
  </si>
  <si>
    <t>Cache miss latency</t>
  </si>
  <si>
    <t>Time to complete cache miss (line size=64Bytes)</t>
  </si>
  <si>
    <t>Worksheets</t>
  </si>
  <si>
    <t>Main results</t>
  </si>
  <si>
    <t>Results for metric XXX when w is varied 1-64, linked from the main worksheet</t>
  </si>
  <si>
    <t>Results for metric XXX when c is varied 1-64, linked from the main worksheet</t>
  </si>
  <si>
    <t>Simulator reports Bytes/cycle, which is converted into GByte/s</t>
  </si>
  <si>
    <t>The grey values have #threads&gt;64 and are therefore excluded from most graphs</t>
  </si>
  <si>
    <t>L1-L2 BW with 64 threads</t>
  </si>
  <si>
    <t>All miss latency values</t>
  </si>
  <si>
    <t>Miss latencies in two parts, assuming max 64 threads. These grpahs are in Appendix</t>
  </si>
  <si>
    <t>IPC as function of w, when c=1</t>
  </si>
  <si>
    <t>Bandwidth as function of w, when c=1</t>
  </si>
  <si>
    <t>Miss latency as function of w, when c=1</t>
  </si>
  <si>
    <t>IPC as function of c, when w=1</t>
  </si>
  <si>
    <t>Clearly larger values (=performance) than in IPC_w</t>
  </si>
  <si>
    <t>BW as function of c, when w=1</t>
  </si>
  <si>
    <t>Cache latency as function of c, when w=1</t>
  </si>
  <si>
    <t>IPC as function of w, when c=1 and w1c1 scaled to 1.0</t>
  </si>
  <si>
    <t>olive green, w=64</t>
  </si>
  <si>
    <t>light olive green, w=16</t>
  </si>
  <si>
    <r>
      <t xml:space="preserve">As above, but case yy=1 is scaled to 1.0; yy is either </t>
    </r>
    <r>
      <rPr>
        <i/>
        <sz val="11"/>
        <color theme="1"/>
        <rFont val="Liberation Sans"/>
        <family val="2"/>
      </rPr>
      <t>w</t>
    </r>
    <r>
      <rPr>
        <sz val="11"/>
        <color theme="1"/>
        <rFont val="Liberation Sans"/>
        <family val="2"/>
      </rPr>
      <t xml:space="preserve"> or </t>
    </r>
    <r>
      <rPr>
        <i/>
        <sz val="11"/>
        <color theme="1"/>
        <rFont val="Liberation Sans"/>
        <family val="2"/>
      </rPr>
      <t>c</t>
    </r>
  </si>
  <si>
    <t>yellow values are cited in white paper</t>
  </si>
  <si>
    <t>Avg ratios</t>
  </si>
  <si>
    <t>using M5 (+Booksim) simulator. The platform had 64 dual-issue cores with 16+16KB private L1 caches</t>
  </si>
  <si>
    <t>[Online] Available: http://www.ocpip.org/white_papers.php</t>
  </si>
  <si>
    <t>Chao Chen, Ajay Joshi, and Erno Salminen,</t>
  </si>
  <si>
    <t>Bandwidths in two parts, assuming max 64 threads. These graphs are in Appendix</t>
  </si>
  <si>
    <t>Avg and max bandwidths as a function of #threads.</t>
  </si>
  <si>
    <t>BW(GB/s)</t>
  </si>
  <si>
    <t>test case #</t>
  </si>
  <si>
    <t>Bytes/CPU_cycle</t>
  </si>
  <si>
    <t>CPU freq = 2 GHz</t>
  </si>
  <si>
    <t>Upper values were measured as Bytes/Cpu_cycle</t>
  </si>
  <si>
    <t>(NoC freq is 1GHz, but that does not affect here)</t>
  </si>
  <si>
    <t>Hence, let's multiply them by 2 to get traffic bandwidth in GB/sec</t>
  </si>
  <si>
    <t>Bandwidth in L1-L2 bus</t>
  </si>
  <si>
    <t>Orig id</t>
  </si>
  <si>
    <t>Name PDF</t>
  </si>
  <si>
    <t>orig id</t>
  </si>
  <si>
    <t>Is pdf id == orig id</t>
  </si>
  <si>
    <t>IPC_avg order | #thrd&lt;=64</t>
  </si>
  <si>
    <t>Linked name from IPC-sheet</t>
  </si>
  <si>
    <t>#</t>
  </si>
  <si>
    <t>Max values to Table I</t>
  </si>
  <si>
    <t>and distributed 16x1MB L2 cache, running at 2 GHz. L1-L2 bus runs at 1GHz and is 64 Bytes wide.</t>
  </si>
  <si>
    <t>AVG IPC | #thrd&lt;=64</t>
  </si>
  <si>
    <r>
      <t xml:space="preserve">Colors distinguish between values of </t>
    </r>
    <r>
      <rPr>
        <i/>
        <sz val="11"/>
        <color theme="1"/>
        <rFont val="Times New Roman"/>
        <family val="1"/>
      </rPr>
      <t>c</t>
    </r>
    <r>
      <rPr>
        <sz val="11"/>
        <color theme="1"/>
        <rFont val="Liberation Sans"/>
        <family val="2"/>
      </rPr>
      <t xml:space="preserve"> (#concurrent workloads) and</t>
    </r>
  </si>
  <si>
    <t>Color coding in tables</t>
  </si>
  <si>
    <t>tan</t>
  </si>
  <si>
    <t>yellow</t>
  </si>
  <si>
    <t>These values have been picked to the report</t>
  </si>
  <si>
    <t>number</t>
  </si>
  <si>
    <t>table name</t>
  </si>
  <si>
    <t>This table has been included in the report</t>
  </si>
  <si>
    <t>yello</t>
  </si>
  <si>
    <t>These benchmarks were left out from the study. They were measured but are (nearly) duplicates to others or behave somehow strangely.</t>
  </si>
  <si>
    <t>Created April-June 2013</t>
  </si>
  <si>
    <t>OCP-IP white paper, June 2013, 13 pages.</t>
  </si>
  <si>
    <t>Most graphs exclude the cases with more than 64 threads, since the HW platform has 64 CPU cores.</t>
  </si>
  <si>
    <t>The report and spreadsheets were finalized in April-June 2013 by Univ Boston and Tampere University of Technology.</t>
  </si>
  <si>
    <t xml:space="preserve">The profiling work was carried out in Boston University, in 2012-2013, </t>
  </si>
  <si>
    <t>EEMBC Multibench web site</t>
  </si>
  <si>
    <t>Next we describe the notations used in this spreadsheet</t>
  </si>
  <si>
    <t>System performance, #instructions completed per cycle</t>
  </si>
  <si>
    <t>Number of workloads programs running in parallel</t>
  </si>
  <si>
    <t>Purpose</t>
  </si>
  <si>
    <r>
      <rPr>
        <i/>
        <sz val="11"/>
        <color theme="1"/>
        <rFont val="Liberation Sans"/>
        <family val="2"/>
      </rPr>
      <t>XXX</t>
    </r>
    <r>
      <rPr>
        <sz val="11"/>
        <color theme="1"/>
        <rFont val="Liberation Sans"/>
        <family val="2"/>
      </rPr>
      <t>_w</t>
    </r>
  </si>
  <si>
    <r>
      <rPr>
        <i/>
        <sz val="11"/>
        <color theme="1"/>
        <rFont val="Liberation Sans"/>
        <family val="2"/>
      </rPr>
      <t>XXX</t>
    </r>
    <r>
      <rPr>
        <sz val="11"/>
        <color theme="1"/>
        <rFont val="Liberation Sans"/>
        <family val="2"/>
      </rPr>
      <t>_c</t>
    </r>
  </si>
  <si>
    <r>
      <rPr>
        <i/>
        <sz val="11"/>
        <color theme="1"/>
        <rFont val="Liberation Sans"/>
        <family val="2"/>
      </rPr>
      <t>XXX_yy</t>
    </r>
    <r>
      <rPr>
        <sz val="11"/>
        <color theme="1"/>
        <rFont val="Liberation Sans"/>
        <family val="2"/>
      </rPr>
      <t>_scale</t>
    </r>
  </si>
  <si>
    <t>name_check</t>
  </si>
  <si>
    <t>Temporary sheet for mathchin benchmark IDs and names</t>
  </si>
  <si>
    <t>IPC, BW, miss</t>
  </si>
  <si>
    <t>w1c1</t>
  </si>
  <si>
    <t>SUM (IPC)</t>
  </si>
  <si>
    <t>The tanned benchmarks were not</t>
  </si>
  <si>
    <t>included in the white paper</t>
  </si>
  <si>
    <t>which was the first document collecting the results</t>
  </si>
  <si>
    <t>NOTE that columns C-R are in the order w_c_whereas, other worksheets use c_w_</t>
  </si>
  <si>
    <t xml:space="preserve">SUM (IPC) </t>
  </si>
  <si>
    <t>Temporary sheet for checking the (ID-name) pairs between reference pdf and this Excel</t>
  </si>
  <si>
    <t>These leftmost columns are copy-pasted from Sum_May2012.pdf</t>
  </si>
  <si>
    <t>These rightmost columns are linked from worksheet IPC</t>
  </si>
  <si>
    <t>The rows are sorted accroding to avg IPC</t>
  </si>
  <si>
    <t>BW_conversion</t>
  </si>
  <si>
    <t>All_cases #1-22</t>
  </si>
  <si>
    <t>Large bar graphs, including all 22 measured cases</t>
  </si>
  <si>
    <t>min SAD</t>
  </si>
  <si>
    <t>median BW</t>
  </si>
  <si>
    <t>Name = name(in IPC)</t>
  </si>
  <si>
    <t>Min BW</t>
  </si>
  <si>
    <t>Max BW</t>
  </si>
  <si>
    <t>Even count, so media won't match anything _exactly_</t>
  </si>
  <si>
    <t>Min/avg/max BW (#threads &lt;=64)</t>
  </si>
  <si>
    <t>Min/avg/max IPC (#threads &lt;=64)</t>
  </si>
  <si>
    <t>Min/avg/max miss latency (#threads &lt;=64)</t>
  </si>
  <si>
    <t>The maximum BW occurs at 64 threads</t>
  </si>
  <si>
    <t>Max IPC occurs at 64 threads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</si>
</sst>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3">
    <font>
      <sz val="11"/>
      <color theme="1"/>
      <name val="Liberation Sans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0"/>
      <color theme="1"/>
      <name val="Liberation Sans"/>
      <family val="2"/>
    </font>
    <font>
      <sz val="10"/>
      <color rgb="FFFF0000"/>
      <name val="Liberation Sans"/>
      <family val="2"/>
    </font>
    <font>
      <sz val="11"/>
      <color rgb="FFFF0000"/>
      <name val="Liberation Sans"/>
      <family val="2"/>
    </font>
    <font>
      <b/>
      <sz val="10"/>
      <color theme="1"/>
      <name val="Liberation Sans"/>
      <family val="2"/>
    </font>
    <font>
      <sz val="10"/>
      <color theme="1"/>
      <name val="Liberation Sans"/>
      <family val="2"/>
    </font>
    <font>
      <i/>
      <sz val="10"/>
      <color theme="1"/>
      <name val="Liberation Sans"/>
      <family val="2"/>
    </font>
    <font>
      <i/>
      <sz val="10"/>
      <color rgb="FFFF0000"/>
      <name val="Liberation Sans"/>
      <family val="2"/>
    </font>
    <font>
      <b/>
      <sz val="11"/>
      <color theme="1"/>
      <name val="Liberation Sans"/>
      <family val="2"/>
    </font>
    <font>
      <i/>
      <sz val="11"/>
      <color rgb="FF7F7F7F"/>
      <name val="Calibri"/>
      <family val="2"/>
      <scheme val="minor"/>
    </font>
    <font>
      <b/>
      <sz val="10"/>
      <color rgb="FFFF0000"/>
      <name val="Liberation Sans"/>
      <family val="2"/>
    </font>
    <font>
      <sz val="11"/>
      <color theme="1"/>
      <name val="Liberation Sans"/>
      <family val="2"/>
    </font>
    <font>
      <sz val="10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11"/>
      <color theme="0" tint="-0.499984740745262"/>
      <name val="Liberation Sans"/>
      <family val="2"/>
    </font>
    <font>
      <sz val="11"/>
      <color theme="3"/>
      <name val="Liberation Sans"/>
      <family val="2"/>
    </font>
    <font>
      <i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Liberation Sans"/>
      <family val="2"/>
    </font>
    <font>
      <i/>
      <sz val="10"/>
      <color theme="1"/>
      <name val="Times New Roman"/>
      <family val="1"/>
    </font>
    <font>
      <sz val="11"/>
      <color theme="0"/>
      <name val="Liberation Sans"/>
      <family val="2"/>
    </font>
    <font>
      <i/>
      <sz val="11"/>
      <color theme="1"/>
      <name val="Times New Roman"/>
      <family val="1"/>
    </font>
    <font>
      <b/>
      <i/>
      <sz val="11"/>
      <color theme="1"/>
      <name val="Liberation Sans"/>
      <family val="2"/>
    </font>
    <font>
      <sz val="10"/>
      <color theme="0" tint="-0.34998626667073579"/>
      <name val="Liberation Sans"/>
      <family val="2"/>
    </font>
    <font>
      <sz val="10"/>
      <color theme="3"/>
      <name val="Liberation Sans"/>
      <family val="2"/>
    </font>
    <font>
      <b/>
      <sz val="10"/>
      <color theme="3"/>
      <name val="Liberation Sans"/>
      <family val="2"/>
    </font>
    <font>
      <b/>
      <i/>
      <sz val="10"/>
      <color theme="3"/>
      <name val="Liberation Sans"/>
      <family val="2"/>
    </font>
    <font>
      <b/>
      <sz val="11"/>
      <color theme="3"/>
      <name val="Liberation Sans"/>
      <family val="2"/>
    </font>
    <font>
      <i/>
      <sz val="10"/>
      <color theme="3"/>
      <name val="Liberation Sans"/>
      <family val="2"/>
    </font>
    <font>
      <i/>
      <sz val="10"/>
      <name val="Liberation Sans"/>
      <family val="2"/>
    </font>
    <font>
      <i/>
      <sz val="11"/>
      <color theme="3"/>
      <name val="Liberation 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  <xf numFmtId="0" fontId="11" fillId="0" borderId="0" applyNumberFormat="0" applyFill="0" applyBorder="0" applyAlignment="0" applyProtection="0"/>
  </cellStyleXfs>
  <cellXfs count="31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indent="1"/>
    </xf>
    <xf numFmtId="0" fontId="6" fillId="0" borderId="1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10" fillId="0" borderId="2" xfId="0" applyFont="1" applyBorder="1" applyAlignment="1">
      <alignment horizontal="right" vertical="center" indent="1"/>
    </xf>
    <xf numFmtId="0" fontId="10" fillId="0" borderId="3" xfId="0" applyFont="1" applyBorder="1" applyAlignment="1">
      <alignment horizontal="right" vertical="center" indent="1"/>
    </xf>
    <xf numFmtId="0" fontId="6" fillId="0" borderId="2" xfId="0" applyFont="1" applyBorder="1"/>
    <xf numFmtId="2" fontId="0" fillId="0" borderId="0" xfId="0" applyNumberFormat="1"/>
    <xf numFmtId="2" fontId="3" fillId="0" borderId="0" xfId="0" applyNumberFormat="1" applyFont="1"/>
    <xf numFmtId="2" fontId="4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3" fillId="0" borderId="0" xfId="0" applyFont="1"/>
    <xf numFmtId="0" fontId="10" fillId="0" borderId="0" xfId="0" applyFont="1"/>
    <xf numFmtId="0" fontId="11" fillId="0" borderId="1" xfId="5" applyBorder="1" applyAlignment="1">
      <alignment horizontal="center" vertical="center"/>
    </xf>
    <xf numFmtId="0" fontId="11" fillId="0" borderId="3" xfId="5" applyBorder="1" applyAlignment="1">
      <alignment horizontal="right" vertical="center" indent="1"/>
    </xf>
    <xf numFmtId="0" fontId="11" fillId="0" borderId="1" xfId="5" applyBorder="1" applyAlignment="1">
      <alignment horizontal="right" vertical="center" indent="1"/>
    </xf>
    <xf numFmtId="0" fontId="11" fillId="0" borderId="0" xfId="5" applyAlignment="1">
      <alignment horizontal="right" vertical="center" indent="1"/>
    </xf>
    <xf numFmtId="0" fontId="11" fillId="0" borderId="0" xfId="5" applyAlignment="1">
      <alignment horizontal="center" vertical="center"/>
    </xf>
    <xf numFmtId="0" fontId="11" fillId="0" borderId="2" xfId="5" applyBorder="1" applyAlignment="1">
      <alignment horizontal="right" vertical="center" indent="1"/>
    </xf>
    <xf numFmtId="1" fontId="0" fillId="0" borderId="0" xfId="0" applyNumberFormat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0" fillId="0" borderId="1" xfId="0" applyNumberFormat="1" applyBorder="1" applyAlignment="1">
      <alignment horizontal="right" vertical="center" indent="1"/>
    </xf>
    <xf numFmtId="0" fontId="14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right" vertical="center" indent="1"/>
    </xf>
    <xf numFmtId="1" fontId="16" fillId="0" borderId="0" xfId="0" applyNumberFormat="1" applyFont="1" applyAlignment="1">
      <alignment horizontal="right" vertical="center" indent="1"/>
    </xf>
    <xf numFmtId="0" fontId="17" fillId="0" borderId="0" xfId="0" applyFont="1"/>
    <xf numFmtId="0" fontId="18" fillId="0" borderId="0" xfId="5" applyFont="1" applyFill="1" applyBorder="1" applyAlignment="1">
      <alignment horizontal="right" vertical="center" indent="1"/>
    </xf>
    <xf numFmtId="0" fontId="19" fillId="0" borderId="0" xfId="5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0" fillId="0" borderId="2" xfId="0" applyBorder="1"/>
    <xf numFmtId="0" fontId="3" fillId="3" borderId="0" xfId="0" applyFont="1" applyFill="1" applyAlignment="1">
      <alignment horizontal="right" vertical="center" indent="1"/>
    </xf>
    <xf numFmtId="0" fontId="3" fillId="3" borderId="1" xfId="0" applyFont="1" applyFill="1" applyBorder="1" applyAlignment="1">
      <alignment horizontal="right" vertical="center" indent="1"/>
    </xf>
    <xf numFmtId="0" fontId="11" fillId="3" borderId="1" xfId="5" applyFill="1" applyBorder="1" applyAlignment="1">
      <alignment horizontal="right" vertical="center" indent="1"/>
    </xf>
    <xf numFmtId="0" fontId="11" fillId="3" borderId="0" xfId="5" applyFill="1" applyAlignment="1">
      <alignment horizontal="right" vertical="center" indent="1"/>
    </xf>
    <xf numFmtId="0" fontId="20" fillId="0" borderId="0" xfId="0" applyFont="1" applyAlignment="1">
      <alignment horizontal="left" indent="1"/>
    </xf>
    <xf numFmtId="0" fontId="10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5" fontId="0" fillId="0" borderId="0" xfId="0" applyNumberFormat="1"/>
    <xf numFmtId="2" fontId="25" fillId="0" borderId="0" xfId="0" applyNumberFormat="1" applyFont="1" applyAlignment="1">
      <alignment horizontal="left" vertical="center" indent="1"/>
    </xf>
    <xf numFmtId="0" fontId="3" fillId="14" borderId="0" xfId="0" applyFont="1" applyFill="1" applyAlignment="1">
      <alignment horizontal="right" vertical="center" indent="1"/>
    </xf>
    <xf numFmtId="0" fontId="3" fillId="14" borderId="1" xfId="0" applyFont="1" applyFill="1" applyBorder="1" applyAlignment="1">
      <alignment horizontal="right" vertical="center" indent="1"/>
    </xf>
    <xf numFmtId="0" fontId="11" fillId="14" borderId="1" xfId="5" applyFill="1" applyBorder="1" applyAlignment="1">
      <alignment horizontal="right" vertical="center" indent="1"/>
    </xf>
    <xf numFmtId="0" fontId="11" fillId="14" borderId="0" xfId="5" applyFill="1" applyAlignment="1">
      <alignment horizontal="right" vertical="center" indent="1"/>
    </xf>
    <xf numFmtId="0" fontId="3" fillId="14" borderId="0" xfId="0" applyFont="1" applyFill="1"/>
    <xf numFmtId="0" fontId="8" fillId="14" borderId="0" xfId="0" applyFont="1" applyFill="1" applyAlignment="1">
      <alignment horizontal="right" indent="1"/>
    </xf>
    <xf numFmtId="0" fontId="7" fillId="14" borderId="0" xfId="0" applyFont="1" applyFill="1" applyAlignment="1">
      <alignment horizontal="right" indent="1"/>
    </xf>
    <xf numFmtId="0" fontId="3" fillId="14" borderId="0" xfId="0" applyFont="1" applyFill="1" applyAlignment="1">
      <alignment horizontal="left" vertical="center"/>
    </xf>
    <xf numFmtId="0" fontId="3" fillId="14" borderId="0" xfId="0" applyFont="1" applyFill="1" applyAlignment="1">
      <alignment horizontal="center" vertical="center"/>
    </xf>
    <xf numFmtId="2" fontId="7" fillId="14" borderId="0" xfId="0" applyNumberFormat="1" applyFont="1" applyFill="1" applyAlignment="1">
      <alignment horizontal="center"/>
    </xf>
    <xf numFmtId="2" fontId="3" fillId="14" borderId="0" xfId="0" applyNumberFormat="1" applyFont="1" applyFill="1"/>
    <xf numFmtId="0" fontId="7" fillId="14" borderId="1" xfId="0" applyFont="1" applyFill="1" applyBorder="1" applyAlignment="1">
      <alignment horizontal="right" indent="1"/>
    </xf>
    <xf numFmtId="0" fontId="7" fillId="14" borderId="0" xfId="0" applyFont="1" applyFill="1"/>
    <xf numFmtId="0" fontId="8" fillId="14" borderId="1" xfId="0" applyFont="1" applyFill="1" applyBorder="1" applyAlignment="1">
      <alignment horizontal="right" indent="1"/>
    </xf>
    <xf numFmtId="0" fontId="9" fillId="14" borderId="0" xfId="0" applyFont="1" applyFill="1" applyAlignment="1">
      <alignment horizontal="right" indent="1"/>
    </xf>
    <xf numFmtId="1" fontId="0" fillId="14" borderId="0" xfId="0" applyNumberFormat="1" applyFill="1" applyAlignment="1">
      <alignment horizontal="right" vertical="center" indent="1"/>
    </xf>
    <xf numFmtId="1" fontId="0" fillId="14" borderId="1" xfId="0" applyNumberFormat="1" applyFill="1" applyBorder="1" applyAlignment="1">
      <alignment horizontal="right" vertical="center" indent="1"/>
    </xf>
    <xf numFmtId="1" fontId="16" fillId="14" borderId="1" xfId="0" applyNumberFormat="1" applyFont="1" applyFill="1" applyBorder="1" applyAlignment="1">
      <alignment horizontal="right" vertical="center" indent="1"/>
    </xf>
    <xf numFmtId="1" fontId="16" fillId="14" borderId="0" xfId="0" applyNumberFormat="1" applyFont="1" applyFill="1" applyAlignment="1">
      <alignment horizontal="right" vertical="center" indent="1"/>
    </xf>
    <xf numFmtId="0" fontId="0" fillId="14" borderId="0" xfId="0" applyFill="1" applyAlignment="1">
      <alignment horizontal="center" vertical="center"/>
    </xf>
    <xf numFmtId="2" fontId="3" fillId="14" borderId="0" xfId="0" applyNumberFormat="1" applyFont="1" applyFill="1" applyAlignment="1">
      <alignment horizontal="center" vertical="center"/>
    </xf>
    <xf numFmtId="0" fontId="0" fillId="14" borderId="0" xfId="0" applyFill="1"/>
    <xf numFmtId="165" fontId="0" fillId="14" borderId="0" xfId="0" applyNumberFormat="1" applyFill="1"/>
    <xf numFmtId="2" fontId="0" fillId="14" borderId="0" xfId="0" applyNumberFormat="1" applyFill="1"/>
    <xf numFmtId="0" fontId="26" fillId="0" borderId="0" xfId="0" applyFont="1" applyAlignment="1">
      <alignment horizontal="right" vertical="center" indent="1"/>
    </xf>
    <xf numFmtId="0" fontId="26" fillId="0" borderId="1" xfId="0" applyFont="1" applyBorder="1" applyAlignment="1">
      <alignment horizontal="right" vertical="center" indent="1"/>
    </xf>
    <xf numFmtId="2" fontId="26" fillId="0" borderId="0" xfId="0" applyNumberFormat="1" applyFont="1" applyAlignment="1">
      <alignment horizontal="right"/>
    </xf>
    <xf numFmtId="0" fontId="26" fillId="0" borderId="0" xfId="0" applyFont="1"/>
    <xf numFmtId="2" fontId="26" fillId="0" borderId="0" xfId="0" applyNumberFormat="1" applyFont="1" applyAlignment="1">
      <alignment horizontal="right" vertical="center" indent="1"/>
    </xf>
    <xf numFmtId="2" fontId="26" fillId="0" borderId="1" xfId="0" applyNumberFormat="1" applyFont="1" applyBorder="1" applyAlignment="1">
      <alignment horizontal="right" vertical="center" indent="1"/>
    </xf>
    <xf numFmtId="2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8" fillId="0" borderId="1" xfId="5" applyFont="1" applyBorder="1" applyAlignment="1">
      <alignment horizontal="right" vertical="center" indent="1"/>
    </xf>
    <xf numFmtId="0" fontId="18" fillId="0" borderId="0" xfId="5" applyFont="1" applyAlignment="1">
      <alignment horizontal="right" vertical="center" indent="1"/>
    </xf>
    <xf numFmtId="0" fontId="27" fillId="0" borderId="0" xfId="0" applyFont="1" applyAlignment="1">
      <alignment horizontal="right" vertical="center" indent="1"/>
    </xf>
    <xf numFmtId="2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right" indent="1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/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/>
    </xf>
    <xf numFmtId="0" fontId="26" fillId="0" borderId="0" xfId="0" applyFont="1" applyFill="1" applyAlignment="1">
      <alignment horizontal="right" vertical="center" indent="1"/>
    </xf>
    <xf numFmtId="1" fontId="17" fillId="0" borderId="0" xfId="0" applyNumberFormat="1" applyFont="1" applyAlignment="1">
      <alignment horizontal="right" vertical="center" indent="1"/>
    </xf>
    <xf numFmtId="1" fontId="17" fillId="0" borderId="1" xfId="0" applyNumberFormat="1" applyFont="1" applyBorder="1" applyAlignment="1">
      <alignment horizontal="right" vertical="center" indent="1"/>
    </xf>
    <xf numFmtId="0" fontId="26" fillId="0" borderId="0" xfId="0" applyFont="1" applyAlignment="1">
      <alignment horizontal="right" vertical="center" indent="2"/>
    </xf>
    <xf numFmtId="1" fontId="26" fillId="0" borderId="0" xfId="0" applyNumberFormat="1" applyFont="1" applyAlignment="1">
      <alignment horizontal="right" vertical="center" indent="2"/>
    </xf>
    <xf numFmtId="1" fontId="26" fillId="0" borderId="1" xfId="0" applyNumberFormat="1" applyFont="1" applyBorder="1" applyAlignment="1">
      <alignment horizontal="right" vertical="center" indent="2"/>
    </xf>
    <xf numFmtId="0" fontId="26" fillId="0" borderId="1" xfId="0" applyFont="1" applyBorder="1" applyAlignment="1">
      <alignment horizontal="right" vertical="center" indent="2"/>
    </xf>
    <xf numFmtId="2" fontId="26" fillId="2" borderId="0" xfId="0" applyNumberFormat="1" applyFont="1" applyFill="1" applyAlignment="1">
      <alignment horizontal="right" vertical="center" indent="1"/>
    </xf>
    <xf numFmtId="2" fontId="26" fillId="2" borderId="0" xfId="0" applyNumberFormat="1" applyFont="1" applyFill="1" applyAlignment="1">
      <alignment horizontal="left" vertical="center" indent="1"/>
    </xf>
    <xf numFmtId="2" fontId="26" fillId="0" borderId="0" xfId="0" applyNumberFormat="1" applyFont="1" applyFill="1" applyAlignment="1">
      <alignment horizontal="right" vertical="center" indent="1"/>
    </xf>
    <xf numFmtId="2" fontId="26" fillId="2" borderId="0" xfId="0" applyNumberFormat="1" applyFont="1" applyFill="1" applyAlignment="1">
      <alignment horizontal="right"/>
    </xf>
    <xf numFmtId="2" fontId="26" fillId="2" borderId="0" xfId="0" applyNumberFormat="1" applyFont="1" applyFill="1" applyAlignment="1">
      <alignment horizontal="right" vertical="center"/>
    </xf>
    <xf numFmtId="2" fontId="26" fillId="2" borderId="1" xfId="0" applyNumberFormat="1" applyFont="1" applyFill="1" applyBorder="1" applyAlignment="1">
      <alignment horizontal="right" vertical="center" indent="1"/>
    </xf>
    <xf numFmtId="0" fontId="26" fillId="0" borderId="4" xfId="0" applyFont="1" applyBorder="1"/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 indent="1"/>
    </xf>
    <xf numFmtId="0" fontId="3" fillId="0" borderId="4" xfId="0" applyFont="1" applyBorder="1"/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right" indent="1"/>
    </xf>
    <xf numFmtId="0" fontId="6" fillId="0" borderId="9" xfId="0" applyFont="1" applyBorder="1" applyAlignment="1">
      <alignment horizontal="right" indent="1"/>
    </xf>
    <xf numFmtId="2" fontId="4" fillId="0" borderId="2" xfId="0" applyNumberFormat="1" applyFont="1" applyBorder="1" applyAlignment="1">
      <alignment horizontal="right" vertical="center" indent="1"/>
    </xf>
    <xf numFmtId="0" fontId="3" fillId="0" borderId="2" xfId="0" applyFont="1" applyBorder="1"/>
    <xf numFmtId="2" fontId="26" fillId="2" borderId="2" xfId="0" applyNumberFormat="1" applyFont="1" applyFill="1" applyBorder="1" applyAlignment="1">
      <alignment horizontal="right" vertical="center"/>
    </xf>
    <xf numFmtId="2" fontId="26" fillId="0" borderId="2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" fontId="26" fillId="2" borderId="1" xfId="0" applyNumberFormat="1" applyFont="1" applyFill="1" applyBorder="1" applyAlignment="1">
      <alignment horizontal="right" vertical="center" indent="2"/>
    </xf>
    <xf numFmtId="1" fontId="26" fillId="2" borderId="0" xfId="0" applyNumberFormat="1" applyFont="1" applyFill="1" applyAlignment="1">
      <alignment horizontal="right" vertical="center" indent="2"/>
    </xf>
    <xf numFmtId="0" fontId="27" fillId="0" borderId="0" xfId="0" applyFont="1" applyAlignment="1">
      <alignment horizontal="center" vertical="center"/>
    </xf>
    <xf numFmtId="0" fontId="28" fillId="0" borderId="0" xfId="0" applyFont="1" applyFill="1" applyAlignment="1">
      <alignment horizontal="right" indent="1"/>
    </xf>
    <xf numFmtId="0" fontId="29" fillId="0" borderId="0" xfId="0" applyFont="1" applyAlignment="1">
      <alignment horizontal="right" vertical="center" indent="1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right" vertical="center" indent="1"/>
    </xf>
    <xf numFmtId="0" fontId="6" fillId="0" borderId="4" xfId="0" applyFont="1" applyBorder="1" applyAlignment="1">
      <alignment horizontal="right" vertical="center" indent="1"/>
    </xf>
    <xf numFmtId="2" fontId="12" fillId="0" borderId="4" xfId="0" applyNumberFormat="1" applyFont="1" applyBorder="1" applyAlignment="1">
      <alignment horizontal="right" vertical="center" indent="2"/>
    </xf>
    <xf numFmtId="0" fontId="27" fillId="0" borderId="4" xfId="0" applyFont="1" applyBorder="1" applyAlignment="1">
      <alignment horizontal="right" indent="1"/>
    </xf>
    <xf numFmtId="2" fontId="4" fillId="0" borderId="0" xfId="0" applyNumberFormat="1" applyFont="1" applyAlignment="1">
      <alignment horizontal="right" vertical="center" indent="2"/>
    </xf>
    <xf numFmtId="2" fontId="26" fillId="2" borderId="0" xfId="0" applyNumberFormat="1" applyFont="1" applyFill="1" applyAlignment="1">
      <alignment horizontal="right" indent="1"/>
    </xf>
    <xf numFmtId="2" fontId="26" fillId="0" borderId="0" xfId="0" applyNumberFormat="1" applyFont="1" applyAlignment="1">
      <alignment horizontal="right" indent="1"/>
    </xf>
    <xf numFmtId="0" fontId="3" fillId="0" borderId="2" xfId="0" applyFont="1" applyBorder="1" applyAlignment="1">
      <alignment horizontal="right" vertical="center" indent="1"/>
    </xf>
    <xf numFmtId="2" fontId="4" fillId="0" borderId="2" xfId="0" applyNumberFormat="1" applyFont="1" applyBorder="1" applyAlignment="1">
      <alignment horizontal="right" vertical="center" indent="2"/>
    </xf>
    <xf numFmtId="2" fontId="26" fillId="2" borderId="2" xfId="0" applyNumberFormat="1" applyFont="1" applyFill="1" applyBorder="1" applyAlignment="1">
      <alignment horizontal="right" vertical="center" indent="1"/>
    </xf>
    <xf numFmtId="2" fontId="26" fillId="0" borderId="2" xfId="0" applyNumberFormat="1" applyFont="1" applyBorder="1" applyAlignment="1">
      <alignment horizontal="right" vertical="center" indent="1"/>
    </xf>
    <xf numFmtId="0" fontId="27" fillId="0" borderId="0" xfId="0" applyFont="1" applyFill="1" applyAlignment="1">
      <alignment horizontal="right" indent="1"/>
    </xf>
    <xf numFmtId="0" fontId="28" fillId="0" borderId="0" xfId="0" applyFont="1" applyFill="1" applyAlignment="1">
      <alignment horizontal="right" indent="2"/>
    </xf>
    <xf numFmtId="0" fontId="6" fillId="0" borderId="2" xfId="0" applyFont="1" applyBorder="1" applyAlignment="1">
      <alignment horizontal="right" indent="1"/>
    </xf>
    <xf numFmtId="0" fontId="7" fillId="0" borderId="0" xfId="0" applyFont="1" applyAlignment="1">
      <alignment horizontal="right" indent="2"/>
    </xf>
    <xf numFmtId="165" fontId="3" fillId="0" borderId="0" xfId="0" applyNumberFormat="1" applyFont="1" applyAlignment="1">
      <alignment horizontal="right" vertical="center" indent="1"/>
    </xf>
    <xf numFmtId="0" fontId="8" fillId="14" borderId="0" xfId="0" applyFont="1" applyFill="1" applyAlignment="1">
      <alignment horizontal="right" indent="2"/>
    </xf>
    <xf numFmtId="0" fontId="7" fillId="14" borderId="0" xfId="0" applyFont="1" applyFill="1" applyAlignment="1">
      <alignment horizontal="right" indent="2"/>
    </xf>
    <xf numFmtId="165" fontId="3" fillId="14" borderId="0" xfId="0" applyNumberFormat="1" applyFont="1" applyFill="1" applyAlignment="1">
      <alignment horizontal="right" vertical="center" indent="1"/>
    </xf>
    <xf numFmtId="0" fontId="3" fillId="14" borderId="0" xfId="0" applyFont="1" applyFill="1" applyAlignment="1">
      <alignment horizontal="right" indent="1"/>
    </xf>
    <xf numFmtId="2" fontId="26" fillId="0" borderId="0" xfId="0" applyNumberFormat="1" applyFont="1" applyFill="1" applyAlignment="1">
      <alignment horizontal="right" indent="1"/>
    </xf>
    <xf numFmtId="2" fontId="26" fillId="0" borderId="1" xfId="0" applyNumberFormat="1" applyFont="1" applyFill="1" applyBorder="1" applyAlignment="1">
      <alignment horizontal="right" indent="1"/>
    </xf>
    <xf numFmtId="2" fontId="26" fillId="0" borderId="1" xfId="0" applyNumberFormat="1" applyFont="1" applyFill="1" applyBorder="1" applyAlignment="1">
      <alignment horizontal="right" vertical="center" indent="1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 indent="1"/>
    </xf>
    <xf numFmtId="0" fontId="3" fillId="0" borderId="0" xfId="0" applyFont="1" applyBorder="1" applyAlignment="1">
      <alignment horizontal="right" vertical="center" indent="1"/>
    </xf>
    <xf numFmtId="1" fontId="29" fillId="0" borderId="0" xfId="0" applyNumberFormat="1" applyFont="1" applyAlignment="1">
      <alignment horizontal="right" vertical="center" indent="1"/>
    </xf>
    <xf numFmtId="0" fontId="27" fillId="0" borderId="0" xfId="0" applyFont="1" applyAlignment="1">
      <alignment horizontal="right" vertical="center" indent="2"/>
    </xf>
    <xf numFmtId="0" fontId="3" fillId="0" borderId="6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indent="1"/>
    </xf>
    <xf numFmtId="0" fontId="3" fillId="14" borderId="0" xfId="0" applyFont="1" applyFill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27" fillId="0" borderId="1" xfId="0" applyFont="1" applyFill="1" applyBorder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3" fillId="0" borderId="0" xfId="0" applyFont="1" applyBorder="1" applyAlignment="1">
      <alignment horizontal="right" indent="1"/>
    </xf>
    <xf numFmtId="2" fontId="26" fillId="0" borderId="2" xfId="0" applyNumberFormat="1" applyFont="1" applyFill="1" applyBorder="1" applyAlignment="1">
      <alignment horizontal="right" vertical="center" indent="1"/>
    </xf>
    <xf numFmtId="1" fontId="26" fillId="0" borderId="0" xfId="0" applyNumberFormat="1" applyFont="1" applyAlignment="1">
      <alignment horizontal="right" vertical="center" indent="1"/>
    </xf>
    <xf numFmtId="1" fontId="26" fillId="0" borderId="0" xfId="0" applyNumberFormat="1" applyFont="1" applyFill="1" applyAlignment="1">
      <alignment horizontal="right" indent="1"/>
    </xf>
    <xf numFmtId="1" fontId="26" fillId="2" borderId="0" xfId="0" applyNumberFormat="1" applyFont="1" applyFill="1" applyAlignment="1">
      <alignment horizontal="right" vertical="center" indent="1"/>
    </xf>
    <xf numFmtId="1" fontId="26" fillId="0" borderId="0" xfId="0" applyNumberFormat="1" applyFont="1" applyFill="1" applyAlignment="1">
      <alignment horizontal="right" vertical="center" indent="1"/>
    </xf>
    <xf numFmtId="1" fontId="26" fillId="2" borderId="0" xfId="0" applyNumberFormat="1" applyFont="1" applyFill="1" applyAlignment="1">
      <alignment horizontal="right" indent="1"/>
    </xf>
    <xf numFmtId="1" fontId="3" fillId="0" borderId="0" xfId="0" applyNumberFormat="1" applyFont="1" applyAlignment="1">
      <alignment horizontal="right" vertical="center" indent="1"/>
    </xf>
    <xf numFmtId="1" fontId="26" fillId="0" borderId="2" xfId="0" applyNumberFormat="1" applyFont="1" applyBorder="1" applyAlignment="1">
      <alignment horizontal="right" vertical="center" indent="1"/>
    </xf>
    <xf numFmtId="1" fontId="3" fillId="0" borderId="2" xfId="0" applyNumberFormat="1" applyFont="1" applyBorder="1" applyAlignment="1">
      <alignment horizontal="right" vertical="center" indent="1"/>
    </xf>
    <xf numFmtId="1" fontId="26" fillId="2" borderId="2" xfId="0" applyNumberFormat="1" applyFont="1" applyFill="1" applyBorder="1" applyAlignment="1">
      <alignment horizontal="right" vertical="center" indent="1"/>
    </xf>
    <xf numFmtId="0" fontId="26" fillId="0" borderId="0" xfId="0" applyFont="1" applyAlignment="1">
      <alignment horizontal="right" indent="1"/>
    </xf>
    <xf numFmtId="0" fontId="13" fillId="0" borderId="0" xfId="0" applyFont="1" applyAlignment="1">
      <alignment horizontal="left" inden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0" fontId="3" fillId="0" borderId="2" xfId="0" applyFont="1" applyBorder="1" applyAlignment="1">
      <alignment horizontal="center"/>
    </xf>
    <xf numFmtId="0" fontId="7" fillId="0" borderId="0" xfId="0" applyFont="1" applyFill="1" applyAlignment="1">
      <alignment horizontal="right" indent="1"/>
    </xf>
    <xf numFmtId="0" fontId="7" fillId="0" borderId="1" xfId="0" applyFont="1" applyFill="1" applyBorder="1" applyAlignment="1">
      <alignment horizontal="right" indent="1"/>
    </xf>
    <xf numFmtId="0" fontId="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right" vertical="center" indent="1"/>
    </xf>
    <xf numFmtId="0" fontId="3" fillId="0" borderId="0" xfId="0" applyFont="1" applyAlignment="1">
      <alignment horizontal="right"/>
    </xf>
    <xf numFmtId="0" fontId="11" fillId="0" borderId="0" xfId="5" applyBorder="1" applyAlignment="1">
      <alignment horizontal="right" vertical="center" indent="1"/>
    </xf>
    <xf numFmtId="0" fontId="3" fillId="0" borderId="0" xfId="0" applyFont="1" applyFill="1" applyBorder="1" applyAlignment="1">
      <alignment horizontal="right" vertical="center" indent="1"/>
    </xf>
    <xf numFmtId="0" fontId="3" fillId="0" borderId="0" xfId="0" applyFont="1" applyBorder="1"/>
    <xf numFmtId="0" fontId="7" fillId="0" borderId="0" xfId="0" applyFont="1" applyBorder="1" applyAlignment="1">
      <alignment horizontal="right" indent="2"/>
    </xf>
    <xf numFmtId="165" fontId="3" fillId="0" borderId="0" xfId="0" applyNumberFormat="1" applyFont="1" applyBorder="1" applyAlignment="1">
      <alignment horizontal="right" vertical="center" indent="1"/>
    </xf>
    <xf numFmtId="2" fontId="3" fillId="0" borderId="0" xfId="0" applyNumberFormat="1" applyFont="1" applyBorder="1"/>
    <xf numFmtId="0" fontId="0" fillId="0" borderId="0" xfId="0" applyFill="1"/>
    <xf numFmtId="165" fontId="0" fillId="0" borderId="0" xfId="0" applyNumberFormat="1" applyFill="1"/>
    <xf numFmtId="0" fontId="6" fillId="2" borderId="2" xfId="0" applyFont="1" applyFill="1" applyBorder="1" applyAlignment="1">
      <alignment horizontal="right" vertical="center" indent="1"/>
    </xf>
    <xf numFmtId="0" fontId="6" fillId="2" borderId="8" xfId="0" applyFont="1" applyFill="1" applyBorder="1" applyAlignment="1">
      <alignment horizontal="right" vertical="center" indent="1"/>
    </xf>
    <xf numFmtId="165" fontId="26" fillId="0" borderId="0" xfId="0" applyNumberFormat="1" applyFont="1" applyAlignment="1">
      <alignment horizontal="right" vertical="center" indent="1"/>
    </xf>
    <xf numFmtId="2" fontId="4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165" fontId="26" fillId="2" borderId="0" xfId="0" applyNumberFormat="1" applyFont="1" applyFill="1" applyAlignment="1">
      <alignment horizontal="right" vertical="center" indent="1"/>
    </xf>
    <xf numFmtId="2" fontId="7" fillId="0" borderId="0" xfId="0" applyNumberFormat="1" applyFont="1" applyAlignment="1">
      <alignment horizontal="right" indent="1"/>
    </xf>
    <xf numFmtId="2" fontId="7" fillId="14" borderId="0" xfId="0" applyNumberFormat="1" applyFont="1" applyFill="1" applyAlignment="1">
      <alignment horizontal="right" indent="1"/>
    </xf>
    <xf numFmtId="0" fontId="13" fillId="8" borderId="0" xfId="0" applyFont="1" applyFill="1" applyAlignment="1">
      <alignment horizontal="left" indent="1"/>
    </xf>
    <xf numFmtId="0" fontId="13" fillId="9" borderId="0" xfId="0" applyFont="1" applyFill="1" applyAlignment="1">
      <alignment horizontal="left" indent="1"/>
    </xf>
    <xf numFmtId="0" fontId="13" fillId="13" borderId="0" xfId="0" applyFont="1" applyFill="1" applyAlignment="1">
      <alignment horizontal="left" indent="1"/>
    </xf>
    <xf numFmtId="0" fontId="13" fillId="10" borderId="0" xfId="0" applyFont="1" applyFill="1" applyAlignment="1">
      <alignment horizontal="left" indent="1"/>
    </xf>
    <xf numFmtId="0" fontId="13" fillId="4" borderId="0" xfId="0" applyFont="1" applyFill="1" applyAlignment="1">
      <alignment horizontal="left" indent="1"/>
    </xf>
    <xf numFmtId="0" fontId="13" fillId="11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13" fillId="12" borderId="0" xfId="0" applyFont="1" applyFill="1" applyAlignment="1">
      <alignment horizontal="left" indent="1"/>
    </xf>
    <xf numFmtId="0" fontId="13" fillId="5" borderId="0" xfId="0" applyFont="1" applyFill="1" applyAlignment="1">
      <alignment horizontal="left" indent="1"/>
    </xf>
    <xf numFmtId="0" fontId="22" fillId="6" borderId="0" xfId="0" applyFont="1" applyFill="1" applyAlignment="1">
      <alignment horizontal="left" indent="1"/>
    </xf>
    <xf numFmtId="0" fontId="1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13" fillId="13" borderId="1" xfId="0" applyFont="1" applyFill="1" applyBorder="1" applyAlignment="1">
      <alignment horizontal="left" indent="1"/>
    </xf>
    <xf numFmtId="0" fontId="13" fillId="4" borderId="1" xfId="0" applyFont="1" applyFill="1" applyBorder="1" applyAlignment="1">
      <alignment horizontal="left" indent="1"/>
    </xf>
    <xf numFmtId="0" fontId="13" fillId="5" borderId="1" xfId="0" applyFont="1" applyFill="1" applyBorder="1" applyAlignment="1">
      <alignment horizontal="left" indent="1"/>
    </xf>
    <xf numFmtId="0" fontId="22" fillId="6" borderId="1" xfId="0" applyFont="1" applyFill="1" applyBorder="1" applyAlignment="1">
      <alignment horizontal="left" indent="1"/>
    </xf>
    <xf numFmtId="0" fontId="0" fillId="7" borderId="3" xfId="0" applyFill="1" applyBorder="1" applyAlignment="1">
      <alignment horizontal="left" indent="1"/>
    </xf>
    <xf numFmtId="0" fontId="10" fillId="0" borderId="0" xfId="0" applyFont="1" applyAlignment="1">
      <alignment horizontal="left" indent="1"/>
    </xf>
    <xf numFmtId="0" fontId="20" fillId="14" borderId="0" xfId="0" applyFont="1" applyFill="1" applyAlignment="1">
      <alignment horizontal="left" indent="1"/>
    </xf>
    <xf numFmtId="0" fontId="13" fillId="2" borderId="0" xfId="0" applyFont="1" applyFill="1" applyAlignment="1">
      <alignment horizontal="left" indent="1"/>
    </xf>
    <xf numFmtId="0" fontId="20" fillId="2" borderId="0" xfId="0" applyFont="1" applyFill="1" applyAlignment="1">
      <alignment horizontal="left" indent="1"/>
    </xf>
    <xf numFmtId="0" fontId="8" fillId="0" borderId="0" xfId="0" applyFont="1" applyFill="1" applyAlignment="1">
      <alignment horizontal="right" indent="1"/>
    </xf>
    <xf numFmtId="2" fontId="17" fillId="0" borderId="0" xfId="0" applyNumberFormat="1" applyFont="1"/>
    <xf numFmtId="0" fontId="10" fillId="0" borderId="0" xfId="0" applyFont="1" applyAlignment="1">
      <alignment horizontal="right" indent="1"/>
    </xf>
    <xf numFmtId="0" fontId="13" fillId="0" borderId="0" xfId="0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 indent="1"/>
    </xf>
    <xf numFmtId="0" fontId="0" fillId="0" borderId="2" xfId="0" applyBorder="1" applyAlignment="1">
      <alignment horizontal="right" indent="1"/>
    </xf>
    <xf numFmtId="0" fontId="3" fillId="0" borderId="2" xfId="0" applyFont="1" applyBorder="1" applyAlignment="1">
      <alignment horizontal="right" indent="1"/>
    </xf>
    <xf numFmtId="0" fontId="17" fillId="0" borderId="0" xfId="0" applyFont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0" fontId="10" fillId="0" borderId="2" xfId="0" applyFont="1" applyBorder="1" applyAlignment="1">
      <alignment horizontal="right" indent="1"/>
    </xf>
    <xf numFmtId="0" fontId="13" fillId="0" borderId="2" xfId="0" applyFont="1" applyBorder="1"/>
    <xf numFmtId="0" fontId="6" fillId="0" borderId="3" xfId="0" applyFont="1" applyBorder="1" applyAlignment="1">
      <alignment horizontal="right" indent="1"/>
    </xf>
    <xf numFmtId="0" fontId="3" fillId="0" borderId="1" xfId="0" applyFont="1" applyBorder="1" applyAlignment="1">
      <alignment horizontal="right" indent="1"/>
    </xf>
    <xf numFmtId="0" fontId="3" fillId="0" borderId="3" xfId="0" applyFont="1" applyBorder="1" applyAlignment="1">
      <alignment horizontal="right" indent="1"/>
    </xf>
    <xf numFmtId="2" fontId="26" fillId="0" borderId="1" xfId="0" applyNumberFormat="1" applyFont="1" applyBorder="1" applyAlignment="1">
      <alignment horizontal="right" indent="1"/>
    </xf>
    <xf numFmtId="0" fontId="0" fillId="0" borderId="1" xfId="0" applyBorder="1" applyAlignment="1">
      <alignment horizontal="right" indent="1"/>
    </xf>
    <xf numFmtId="0" fontId="10" fillId="0" borderId="3" xfId="0" applyFont="1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30" fillId="0" borderId="0" xfId="0" applyFont="1" applyAlignment="1">
      <alignment horizontal="right" indent="1"/>
    </xf>
    <xf numFmtId="0" fontId="31" fillId="0" borderId="0" xfId="0" applyFont="1" applyAlignment="1">
      <alignment horizontal="right" indent="1"/>
    </xf>
    <xf numFmtId="0" fontId="0" fillId="0" borderId="1" xfId="0" applyBorder="1"/>
    <xf numFmtId="0" fontId="0" fillId="14" borderId="1" xfId="0" applyFill="1" applyBorder="1"/>
    <xf numFmtId="0" fontId="0" fillId="14" borderId="0" xfId="0" applyFill="1" applyAlignment="1">
      <alignment horizontal="center"/>
    </xf>
    <xf numFmtId="0" fontId="17" fillId="14" borderId="0" xfId="0" applyFont="1" applyFill="1"/>
    <xf numFmtId="0" fontId="13" fillId="14" borderId="0" xfId="0" applyFont="1" applyFill="1"/>
    <xf numFmtId="0" fontId="0" fillId="0" borderId="0" xfId="0" applyBorder="1"/>
    <xf numFmtId="0" fontId="16" fillId="0" borderId="1" xfId="0" applyFont="1" applyBorder="1"/>
    <xf numFmtId="0" fontId="16" fillId="14" borderId="1" xfId="0" applyFont="1" applyFill="1" applyBorder="1"/>
    <xf numFmtId="0" fontId="16" fillId="0" borderId="0" xfId="0" applyFont="1"/>
    <xf numFmtId="0" fontId="16" fillId="14" borderId="0" xfId="0" applyFont="1" applyFill="1"/>
    <xf numFmtId="0" fontId="32" fillId="0" borderId="0" xfId="0" applyFont="1"/>
    <xf numFmtId="0" fontId="3" fillId="0" borderId="2" xfId="0" applyFont="1" applyFill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indent="2"/>
    </xf>
    <xf numFmtId="0" fontId="8" fillId="0" borderId="2" xfId="0" applyFont="1" applyFill="1" applyBorder="1" applyAlignment="1">
      <alignment horizontal="right" indent="2"/>
    </xf>
    <xf numFmtId="165" fontId="3" fillId="0" borderId="2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/>
    <xf numFmtId="2" fontId="7" fillId="0" borderId="2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3" fillId="14" borderId="0" xfId="0" applyFont="1" applyFill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7" fillId="0" borderId="2" xfId="0" applyFont="1" applyFill="1" applyBorder="1" applyAlignment="1">
      <alignment horizontal="right" indent="1"/>
    </xf>
    <xf numFmtId="0" fontId="7" fillId="0" borderId="3" xfId="0" applyFont="1" applyFill="1" applyBorder="1" applyAlignment="1">
      <alignment horizontal="right" indent="1"/>
    </xf>
    <xf numFmtId="0" fontId="3" fillId="0" borderId="2" xfId="0" applyFont="1" applyFill="1" applyBorder="1" applyAlignment="1">
      <alignment horizontal="left" indent="1"/>
    </xf>
    <xf numFmtId="0" fontId="7" fillId="0" borderId="2" xfId="0" applyFont="1" applyBorder="1"/>
    <xf numFmtId="0" fontId="3" fillId="0" borderId="0" xfId="0" applyFont="1" applyAlignment="1">
      <alignment horizontal="left" indent="1"/>
    </xf>
    <xf numFmtId="0" fontId="3" fillId="0" borderId="2" xfId="0" applyFont="1" applyBorder="1" applyAlignment="1">
      <alignment horizontal="left" indent="1"/>
    </xf>
    <xf numFmtId="0" fontId="6" fillId="0" borderId="0" xfId="0" applyFont="1" applyAlignment="1">
      <alignment horizontal="right" indent="2"/>
    </xf>
    <xf numFmtId="0" fontId="6" fillId="0" borderId="1" xfId="0" applyFont="1" applyBorder="1" applyAlignment="1">
      <alignment horizontal="right" indent="2"/>
    </xf>
    <xf numFmtId="2" fontId="3" fillId="0" borderId="0" xfId="0" applyNumberFormat="1" applyFont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2" fontId="3" fillId="14" borderId="0" xfId="0" applyNumberFormat="1" applyFont="1" applyFill="1" applyAlignment="1">
      <alignment horizontal="right" indent="1"/>
    </xf>
    <xf numFmtId="1" fontId="26" fillId="0" borderId="0" xfId="0" applyNumberFormat="1" applyFont="1"/>
    <xf numFmtId="165" fontId="7" fillId="0" borderId="0" xfId="0" applyNumberFormat="1" applyFont="1" applyAlignment="1">
      <alignment horizontal="right" indent="1"/>
    </xf>
    <xf numFmtId="165" fontId="7" fillId="0" borderId="2" xfId="0" applyNumberFormat="1" applyFont="1" applyBorder="1" applyAlignment="1">
      <alignment horizontal="right" indent="1"/>
    </xf>
    <xf numFmtId="165" fontId="6" fillId="0" borderId="0" xfId="0" applyNumberFormat="1" applyFont="1" applyAlignment="1">
      <alignment horizontal="right" indent="1"/>
    </xf>
    <xf numFmtId="165" fontId="7" fillId="14" borderId="0" xfId="0" applyNumberFormat="1" applyFont="1" applyFill="1" applyAlignment="1">
      <alignment horizontal="right" indent="1"/>
    </xf>
    <xf numFmtId="165" fontId="26" fillId="0" borderId="0" xfId="0" applyNumberFormat="1" applyFont="1" applyAlignment="1">
      <alignment horizontal="right" indent="1"/>
    </xf>
    <xf numFmtId="0" fontId="3" fillId="14" borderId="0" xfId="0" applyFont="1" applyFill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2" xfId="0" applyFont="1" applyBorder="1" applyAlignment="1">
      <alignment horizontal="right" indent="1"/>
    </xf>
    <xf numFmtId="0" fontId="26" fillId="0" borderId="2" xfId="0" applyFont="1" applyBorder="1" applyAlignment="1">
      <alignment horizontal="left"/>
    </xf>
    <xf numFmtId="165" fontId="6" fillId="0" borderId="2" xfId="0" applyNumberFormat="1" applyFont="1" applyBorder="1" applyAlignment="1">
      <alignment horizontal="right" indent="1"/>
    </xf>
    <xf numFmtId="0" fontId="27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right" indent="1"/>
    </xf>
    <xf numFmtId="0" fontId="27" fillId="0" borderId="12" xfId="0" applyFont="1" applyBorder="1" applyAlignment="1">
      <alignment horizontal="center" vertical="center"/>
    </xf>
    <xf numFmtId="2" fontId="26" fillId="0" borderId="12" xfId="0" applyNumberFormat="1" applyFont="1" applyBorder="1" applyAlignment="1">
      <alignment horizontal="center" vertical="center"/>
    </xf>
    <xf numFmtId="2" fontId="26" fillId="0" borderId="12" xfId="0" applyNumberFormat="1" applyFont="1" applyBorder="1" applyAlignment="1">
      <alignment horizontal="right" vertical="center" indent="1"/>
    </xf>
    <xf numFmtId="0" fontId="26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0" xfId="0" applyFont="1" applyBorder="1" applyAlignment="1">
      <alignment horizontal="center"/>
    </xf>
  </cellXfs>
  <cellStyles count="6">
    <cellStyle name="Explanatory Text" xfId="5" builtinId="53"/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0940626254437581E-2"/>
          <c:y val="9.457660176848004E-2"/>
          <c:w val="0.87981324813129569"/>
          <c:h val="0.8388533374247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IPC!$B$3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IPC!$B$4:$B$19</c:f>
              <c:numCache>
                <c:formatCode>General</c:formatCode>
                <c:ptCount val="16"/>
                <c:pt idx="0">
                  <c:v>0.67</c:v>
                </c:pt>
                <c:pt idx="1">
                  <c:v>0.67</c:v>
                </c:pt>
                <c:pt idx="2">
                  <c:v>0.72</c:v>
                </c:pt>
                <c:pt idx="3">
                  <c:v>0.72</c:v>
                </c:pt>
                <c:pt idx="4">
                  <c:v>0.62</c:v>
                </c:pt>
                <c:pt idx="5">
                  <c:v>0.52</c:v>
                </c:pt>
                <c:pt idx="6">
                  <c:v>0.79</c:v>
                </c:pt>
                <c:pt idx="7">
                  <c:v>0.37</c:v>
                </c:pt>
                <c:pt idx="8">
                  <c:v>0.39</c:v>
                </c:pt>
                <c:pt idx="9">
                  <c:v>0.32</c:v>
                </c:pt>
                <c:pt idx="10">
                  <c:v>0.76</c:v>
                </c:pt>
                <c:pt idx="11">
                  <c:v>0.93</c:v>
                </c:pt>
                <c:pt idx="12">
                  <c:v>0.87</c:v>
                </c:pt>
                <c:pt idx="13">
                  <c:v>0.77</c:v>
                </c:pt>
                <c:pt idx="14">
                  <c:v>0.7</c:v>
                </c:pt>
                <c:pt idx="15">
                  <c:v>0.89</c:v>
                </c:pt>
              </c:numCache>
            </c:numRef>
          </c:val>
        </c:ser>
        <c:ser>
          <c:idx val="1"/>
          <c:order val="1"/>
          <c:tx>
            <c:strRef>
              <c:f>IPC!$C$3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IPC!$C$4:$C$19</c:f>
              <c:numCache>
                <c:formatCode>General</c:formatCode>
                <c:ptCount val="16"/>
                <c:pt idx="0">
                  <c:v>0.69</c:v>
                </c:pt>
                <c:pt idx="1">
                  <c:v>0.69</c:v>
                </c:pt>
                <c:pt idx="2">
                  <c:v>0.78</c:v>
                </c:pt>
                <c:pt idx="3">
                  <c:v>0.78</c:v>
                </c:pt>
                <c:pt idx="4">
                  <c:v>0.89</c:v>
                </c:pt>
                <c:pt idx="5">
                  <c:v>0.59</c:v>
                </c:pt>
                <c:pt idx="6">
                  <c:v>0.88</c:v>
                </c:pt>
                <c:pt idx="7">
                  <c:v>0.74</c:v>
                </c:pt>
                <c:pt idx="8">
                  <c:v>0.83</c:v>
                </c:pt>
                <c:pt idx="9">
                  <c:v>0.68</c:v>
                </c:pt>
                <c:pt idx="10">
                  <c:v>0.76</c:v>
                </c:pt>
                <c:pt idx="11">
                  <c:v>1.1599999999999999</c:v>
                </c:pt>
                <c:pt idx="12">
                  <c:v>0.85</c:v>
                </c:pt>
                <c:pt idx="13">
                  <c:v>1.1299999999999999</c:v>
                </c:pt>
                <c:pt idx="14">
                  <c:v>0.99</c:v>
                </c:pt>
                <c:pt idx="15">
                  <c:v>2.5499999999999998</c:v>
                </c:pt>
              </c:numCache>
            </c:numRef>
          </c:val>
        </c:ser>
        <c:ser>
          <c:idx val="2"/>
          <c:order val="2"/>
          <c:tx>
            <c:strRef>
              <c:f>IPC!$D$3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IPC!$D$4:$D$19</c:f>
              <c:numCache>
                <c:formatCode>General</c:formatCode>
                <c:ptCount val="16"/>
                <c:pt idx="0">
                  <c:v>0.19</c:v>
                </c:pt>
                <c:pt idx="1">
                  <c:v>0.19</c:v>
                </c:pt>
                <c:pt idx="2">
                  <c:v>0.87</c:v>
                </c:pt>
                <c:pt idx="3">
                  <c:v>0.81</c:v>
                </c:pt>
                <c:pt idx="4">
                  <c:v>1.02</c:v>
                </c:pt>
                <c:pt idx="5">
                  <c:v>0.72</c:v>
                </c:pt>
                <c:pt idx="6">
                  <c:v>1.23</c:v>
                </c:pt>
                <c:pt idx="7">
                  <c:v>0.92</c:v>
                </c:pt>
                <c:pt idx="8">
                  <c:v>1.57</c:v>
                </c:pt>
                <c:pt idx="9">
                  <c:v>1.47</c:v>
                </c:pt>
                <c:pt idx="10">
                  <c:v>0.76</c:v>
                </c:pt>
                <c:pt idx="11">
                  <c:v>1.27</c:v>
                </c:pt>
                <c:pt idx="12">
                  <c:v>0.24</c:v>
                </c:pt>
                <c:pt idx="13">
                  <c:v>1.39</c:v>
                </c:pt>
                <c:pt idx="14">
                  <c:v>0.66</c:v>
                </c:pt>
                <c:pt idx="15">
                  <c:v>3.66</c:v>
                </c:pt>
              </c:numCache>
            </c:numRef>
          </c:val>
        </c:ser>
        <c:ser>
          <c:idx val="3"/>
          <c:order val="3"/>
          <c:tx>
            <c:strRef>
              <c:f>IPC!$E$3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IPC!$E$4:$E$19</c:f>
              <c:numCache>
                <c:formatCode>General</c:formatCode>
                <c:ptCount val="16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0.82</c:v>
                </c:pt>
                <c:pt idx="6">
                  <c:v>1.19</c:v>
                </c:pt>
                <c:pt idx="7">
                  <c:v>1.29</c:v>
                </c:pt>
                <c:pt idx="8">
                  <c:v>2.17</c:v>
                </c:pt>
                <c:pt idx="9">
                  <c:v>2.4</c:v>
                </c:pt>
                <c:pt idx="10">
                  <c:v>0.76</c:v>
                </c:pt>
                <c:pt idx="11">
                  <c:v>1.26</c:v>
                </c:pt>
                <c:pt idx="12">
                  <c:v>0.84</c:v>
                </c:pt>
                <c:pt idx="13">
                  <c:v>1.41</c:v>
                </c:pt>
                <c:pt idx="14">
                  <c:v>3.92</c:v>
                </c:pt>
                <c:pt idx="15">
                  <c:v>3.66</c:v>
                </c:pt>
              </c:numCache>
            </c:numRef>
          </c:val>
        </c:ser>
        <c:ser>
          <c:idx val="4"/>
          <c:order val="4"/>
          <c:tx>
            <c:strRef>
              <c:f>IPC!$F$3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IPC!$F$4:$F$19</c:f>
              <c:numCache>
                <c:formatCode>General</c:formatCode>
                <c:ptCount val="16"/>
                <c:pt idx="0">
                  <c:v>0.19</c:v>
                </c:pt>
                <c:pt idx="1">
                  <c:v>0.8</c:v>
                </c:pt>
                <c:pt idx="2">
                  <c:v>0.8</c:v>
                </c:pt>
                <c:pt idx="3">
                  <c:v>0.28999999999999998</c:v>
                </c:pt>
                <c:pt idx="4">
                  <c:v>0.72</c:v>
                </c:pt>
                <c:pt idx="5">
                  <c:v>0.8</c:v>
                </c:pt>
                <c:pt idx="6">
                  <c:v>1.1000000000000001</c:v>
                </c:pt>
                <c:pt idx="7">
                  <c:v>0.67</c:v>
                </c:pt>
                <c:pt idx="8">
                  <c:v>0.57999999999999996</c:v>
                </c:pt>
                <c:pt idx="9">
                  <c:v>0.64</c:v>
                </c:pt>
                <c:pt idx="10">
                  <c:v>1.44</c:v>
                </c:pt>
                <c:pt idx="11">
                  <c:v>1.9</c:v>
                </c:pt>
                <c:pt idx="12">
                  <c:v>0.9</c:v>
                </c:pt>
                <c:pt idx="13">
                  <c:v>2.0699999999999998</c:v>
                </c:pt>
                <c:pt idx="14">
                  <c:v>1.71</c:v>
                </c:pt>
                <c:pt idx="15">
                  <c:v>3.04</c:v>
                </c:pt>
              </c:numCache>
            </c:numRef>
          </c:val>
        </c:ser>
        <c:ser>
          <c:idx val="5"/>
          <c:order val="5"/>
          <c:tx>
            <c:strRef>
              <c:f>IPC!$G$3</c:f>
              <c:strCache>
                <c:ptCount val="1"/>
                <c:pt idx="0">
                  <c:v>w4 c4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IPC!$G$4:$G$19</c:f>
              <c:numCache>
                <c:formatCode>General</c:formatCode>
                <c:ptCount val="16"/>
                <c:pt idx="0">
                  <c:v>0.2</c:v>
                </c:pt>
                <c:pt idx="1">
                  <c:v>0.85</c:v>
                </c:pt>
                <c:pt idx="2">
                  <c:v>0.83</c:v>
                </c:pt>
                <c:pt idx="3">
                  <c:v>0.79</c:v>
                </c:pt>
                <c:pt idx="4">
                  <c:v>1.1000000000000001</c:v>
                </c:pt>
                <c:pt idx="5">
                  <c:v>1</c:v>
                </c:pt>
                <c:pt idx="6">
                  <c:v>1.73</c:v>
                </c:pt>
                <c:pt idx="7">
                  <c:v>1.39</c:v>
                </c:pt>
                <c:pt idx="8">
                  <c:v>0.22</c:v>
                </c:pt>
                <c:pt idx="9">
                  <c:v>1.4</c:v>
                </c:pt>
                <c:pt idx="10">
                  <c:v>1.44</c:v>
                </c:pt>
                <c:pt idx="11">
                  <c:v>2.4</c:v>
                </c:pt>
                <c:pt idx="12">
                  <c:v>2.12</c:v>
                </c:pt>
                <c:pt idx="13">
                  <c:v>2.39</c:v>
                </c:pt>
                <c:pt idx="14">
                  <c:v>0.75</c:v>
                </c:pt>
                <c:pt idx="15">
                  <c:v>8.81</c:v>
                </c:pt>
              </c:numCache>
            </c:numRef>
          </c:val>
        </c:ser>
        <c:ser>
          <c:idx val="6"/>
          <c:order val="6"/>
          <c:tx>
            <c:strRef>
              <c:f>IPC!$H$3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IPC!$H$4:$H$19</c:f>
              <c:numCache>
                <c:formatCode>General</c:formatCode>
                <c:ptCount val="16"/>
                <c:pt idx="0">
                  <c:v>0.21</c:v>
                </c:pt>
                <c:pt idx="1">
                  <c:v>0.21</c:v>
                </c:pt>
                <c:pt idx="2">
                  <c:v>0.93</c:v>
                </c:pt>
                <c:pt idx="3">
                  <c:v>1</c:v>
                </c:pt>
                <c:pt idx="4">
                  <c:v>1.75</c:v>
                </c:pt>
                <c:pt idx="5">
                  <c:v>1.1299999999999999</c:v>
                </c:pt>
                <c:pt idx="6">
                  <c:v>1.97</c:v>
                </c:pt>
                <c:pt idx="7">
                  <c:v>2.06</c:v>
                </c:pt>
                <c:pt idx="8">
                  <c:v>3.96</c:v>
                </c:pt>
                <c:pt idx="9">
                  <c:v>5.47</c:v>
                </c:pt>
                <c:pt idx="10">
                  <c:v>1.44</c:v>
                </c:pt>
                <c:pt idx="11">
                  <c:v>2.37</c:v>
                </c:pt>
                <c:pt idx="12">
                  <c:v>3.08</c:v>
                </c:pt>
                <c:pt idx="13">
                  <c:v>2.72</c:v>
                </c:pt>
                <c:pt idx="14">
                  <c:v>1.71</c:v>
                </c:pt>
                <c:pt idx="15">
                  <c:v>11.15</c:v>
                </c:pt>
              </c:numCache>
            </c:numRef>
          </c:val>
        </c:ser>
        <c:ser>
          <c:idx val="7"/>
          <c:order val="7"/>
          <c:tx>
            <c:strRef>
              <c:f>IPC!$I$3</c:f>
              <c:strCache>
                <c:ptCount val="1"/>
                <c:pt idx="0">
                  <c:v>w64 c4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IPC!$I$4:$I$19</c:f>
              <c:numCache>
                <c:formatCode>General</c:formatCode>
                <c:ptCount val="16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1.39</c:v>
                </c:pt>
                <c:pt idx="6">
                  <c:v>1.89</c:v>
                </c:pt>
                <c:pt idx="7">
                  <c:v>2.38</c:v>
                </c:pt>
                <c:pt idx="8">
                  <c:v>8.6999999999999993</c:v>
                </c:pt>
                <c:pt idx="9">
                  <c:v>3.32</c:v>
                </c:pt>
                <c:pt idx="10">
                  <c:v>1.44</c:v>
                </c:pt>
                <c:pt idx="11">
                  <c:v>0.27</c:v>
                </c:pt>
                <c:pt idx="12">
                  <c:v>0.84</c:v>
                </c:pt>
                <c:pt idx="13">
                  <c:v>2.04</c:v>
                </c:pt>
                <c:pt idx="14">
                  <c:v>8.91</c:v>
                </c:pt>
                <c:pt idx="15">
                  <c:v>11.15</c:v>
                </c:pt>
              </c:numCache>
            </c:numRef>
          </c:val>
        </c:ser>
        <c:ser>
          <c:idx val="8"/>
          <c:order val="8"/>
          <c:tx>
            <c:strRef>
              <c:f>IPC!$J$3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IPC!$J$4:$J$19</c:f>
              <c:numCache>
                <c:formatCode>General</c:formatCode>
                <c:ptCount val="16"/>
                <c:pt idx="0">
                  <c:v>0.26</c:v>
                </c:pt>
                <c:pt idx="1">
                  <c:v>1.19</c:v>
                </c:pt>
                <c:pt idx="2">
                  <c:v>0.22</c:v>
                </c:pt>
                <c:pt idx="3">
                  <c:v>1.43</c:v>
                </c:pt>
                <c:pt idx="4">
                  <c:v>1.29</c:v>
                </c:pt>
                <c:pt idx="5">
                  <c:v>1.76</c:v>
                </c:pt>
                <c:pt idx="6">
                  <c:v>1.67</c:v>
                </c:pt>
                <c:pt idx="7">
                  <c:v>1.38</c:v>
                </c:pt>
                <c:pt idx="8">
                  <c:v>1.48</c:v>
                </c:pt>
                <c:pt idx="9">
                  <c:v>1.1100000000000001</c:v>
                </c:pt>
                <c:pt idx="10">
                  <c:v>0.66</c:v>
                </c:pt>
                <c:pt idx="11">
                  <c:v>0.47</c:v>
                </c:pt>
                <c:pt idx="12">
                  <c:v>2.75</c:v>
                </c:pt>
                <c:pt idx="13">
                  <c:v>4.7300000000000004</c:v>
                </c:pt>
                <c:pt idx="14">
                  <c:v>5.56</c:v>
                </c:pt>
                <c:pt idx="15">
                  <c:v>10.119999999999999</c:v>
                </c:pt>
              </c:numCache>
            </c:numRef>
          </c:val>
        </c:ser>
        <c:ser>
          <c:idx val="9"/>
          <c:order val="9"/>
          <c:tx>
            <c:strRef>
              <c:f>IPC!$K$3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IPC!$K$4:$K$19</c:f>
              <c:numCache>
                <c:formatCode>General</c:formatCode>
                <c:ptCount val="16"/>
                <c:pt idx="0">
                  <c:v>0.28999999999999998</c:v>
                </c:pt>
                <c:pt idx="1">
                  <c:v>0.28000000000000003</c:v>
                </c:pt>
                <c:pt idx="2">
                  <c:v>0.24</c:v>
                </c:pt>
                <c:pt idx="3">
                  <c:v>0.42</c:v>
                </c:pt>
                <c:pt idx="4">
                  <c:v>0.63</c:v>
                </c:pt>
                <c:pt idx="5">
                  <c:v>1.35</c:v>
                </c:pt>
                <c:pt idx="6">
                  <c:v>2.2999999999999998</c:v>
                </c:pt>
                <c:pt idx="7">
                  <c:v>4.99</c:v>
                </c:pt>
                <c:pt idx="8">
                  <c:v>2.94</c:v>
                </c:pt>
                <c:pt idx="9">
                  <c:v>3.26</c:v>
                </c:pt>
                <c:pt idx="10">
                  <c:v>0.66</c:v>
                </c:pt>
                <c:pt idx="11">
                  <c:v>4.84</c:v>
                </c:pt>
                <c:pt idx="12">
                  <c:v>7.69</c:v>
                </c:pt>
                <c:pt idx="13">
                  <c:v>5.64</c:v>
                </c:pt>
                <c:pt idx="14">
                  <c:v>0.45</c:v>
                </c:pt>
                <c:pt idx="15">
                  <c:v>13.72</c:v>
                </c:pt>
              </c:numCache>
            </c:numRef>
          </c:val>
        </c:ser>
        <c:ser>
          <c:idx val="10"/>
          <c:order val="10"/>
          <c:tx>
            <c:strRef>
              <c:f>IPC!$L$3</c:f>
              <c:strCache>
                <c:ptCount val="1"/>
                <c:pt idx="0">
                  <c:v>w16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IPC!$L$4:$L$19</c:f>
              <c:numCache>
                <c:formatCode>General</c:formatCode>
                <c:ptCount val="16"/>
                <c:pt idx="0">
                  <c:v>0.34</c:v>
                </c:pt>
                <c:pt idx="1">
                  <c:v>0.35</c:v>
                </c:pt>
                <c:pt idx="2">
                  <c:v>1.32</c:v>
                </c:pt>
                <c:pt idx="3">
                  <c:v>0.52</c:v>
                </c:pt>
                <c:pt idx="4">
                  <c:v>5.92</c:v>
                </c:pt>
                <c:pt idx="5">
                  <c:v>1.6</c:v>
                </c:pt>
                <c:pt idx="6">
                  <c:v>2.1800000000000002</c:v>
                </c:pt>
                <c:pt idx="7">
                  <c:v>6.55</c:v>
                </c:pt>
                <c:pt idx="8">
                  <c:v>7.41</c:v>
                </c:pt>
                <c:pt idx="9">
                  <c:v>3.06</c:v>
                </c:pt>
                <c:pt idx="10">
                  <c:v>3.17</c:v>
                </c:pt>
                <c:pt idx="11">
                  <c:v>4.3099999999999996</c:v>
                </c:pt>
                <c:pt idx="12">
                  <c:v>9.34</c:v>
                </c:pt>
                <c:pt idx="13">
                  <c:v>3.99</c:v>
                </c:pt>
                <c:pt idx="14">
                  <c:v>7.59</c:v>
                </c:pt>
                <c:pt idx="15">
                  <c:v>8.9700000000000006</c:v>
                </c:pt>
              </c:numCache>
            </c:numRef>
          </c:val>
        </c:ser>
        <c:ser>
          <c:idx val="11"/>
          <c:order val="11"/>
          <c:tx>
            <c:strRef>
              <c:f>IPC!$M$3</c:f>
              <c:strCache>
                <c:ptCount val="1"/>
                <c:pt idx="0">
                  <c:v>w64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IPC!$M$4:$M$19</c:f>
              <c:numCache>
                <c:formatCode>General</c:formatCode>
                <c:ptCount val="16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1.4</c:v>
                </c:pt>
                <c:pt idx="6">
                  <c:v>1.66</c:v>
                </c:pt>
                <c:pt idx="7">
                  <c:v>2.77</c:v>
                </c:pt>
                <c:pt idx="8">
                  <c:v>8.1199999999999992</c:v>
                </c:pt>
                <c:pt idx="9">
                  <c:v>4.21</c:v>
                </c:pt>
                <c:pt idx="10">
                  <c:v>3.17</c:v>
                </c:pt>
                <c:pt idx="11">
                  <c:v>2.88</c:v>
                </c:pt>
                <c:pt idx="12">
                  <c:v>0.84</c:v>
                </c:pt>
                <c:pt idx="13">
                  <c:v>2.0299999999999998</c:v>
                </c:pt>
                <c:pt idx="14">
                  <c:v>5.81</c:v>
                </c:pt>
                <c:pt idx="15">
                  <c:v>8.9700000000000006</c:v>
                </c:pt>
              </c:numCache>
            </c:numRef>
          </c:val>
        </c:ser>
        <c:ser>
          <c:idx val="12"/>
          <c:order val="12"/>
          <c:tx>
            <c:strRef>
              <c:f>IPC!$N$3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IPC!$N$4:$N$19</c:f>
              <c:numCache>
                <c:formatCode>General</c:formatCode>
                <c:ptCount val="16"/>
                <c:pt idx="0">
                  <c:v>0.6</c:v>
                </c:pt>
                <c:pt idx="1">
                  <c:v>0.63</c:v>
                </c:pt>
                <c:pt idx="2">
                  <c:v>0.4</c:v>
                </c:pt>
                <c:pt idx="3">
                  <c:v>2.97</c:v>
                </c:pt>
                <c:pt idx="4">
                  <c:v>2.4700000000000002</c:v>
                </c:pt>
                <c:pt idx="5">
                  <c:v>2.79</c:v>
                </c:pt>
                <c:pt idx="6">
                  <c:v>1.64</c:v>
                </c:pt>
                <c:pt idx="7">
                  <c:v>1.96</c:v>
                </c:pt>
                <c:pt idx="8">
                  <c:v>1.8</c:v>
                </c:pt>
                <c:pt idx="9">
                  <c:v>1.23</c:v>
                </c:pt>
                <c:pt idx="10">
                  <c:v>14.99</c:v>
                </c:pt>
                <c:pt idx="11">
                  <c:v>7.89</c:v>
                </c:pt>
                <c:pt idx="12">
                  <c:v>7.54</c:v>
                </c:pt>
                <c:pt idx="13">
                  <c:v>9.15</c:v>
                </c:pt>
                <c:pt idx="14">
                  <c:v>16.82</c:v>
                </c:pt>
                <c:pt idx="15">
                  <c:v>11.66</c:v>
                </c:pt>
              </c:numCache>
            </c:numRef>
          </c:val>
        </c:ser>
        <c:ser>
          <c:idx val="13"/>
          <c:order val="13"/>
          <c:tx>
            <c:strRef>
              <c:f>IPC!$O$3</c:f>
              <c:strCache>
                <c:ptCount val="1"/>
                <c:pt idx="0">
                  <c:v>w4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IPC!$O$4:$O$19</c:f>
              <c:numCache>
                <c:formatCode>General</c:formatCode>
                <c:ptCount val="16"/>
                <c:pt idx="0">
                  <c:v>0.94</c:v>
                </c:pt>
                <c:pt idx="1">
                  <c:v>0.73</c:v>
                </c:pt>
                <c:pt idx="2">
                  <c:v>0.47</c:v>
                </c:pt>
                <c:pt idx="3">
                  <c:v>1.27</c:v>
                </c:pt>
                <c:pt idx="4">
                  <c:v>3.06</c:v>
                </c:pt>
                <c:pt idx="5">
                  <c:v>2.3199999999999998</c:v>
                </c:pt>
                <c:pt idx="6">
                  <c:v>2.56</c:v>
                </c:pt>
                <c:pt idx="7">
                  <c:v>0.64</c:v>
                </c:pt>
                <c:pt idx="8">
                  <c:v>2.82</c:v>
                </c:pt>
                <c:pt idx="9">
                  <c:v>1.18</c:v>
                </c:pt>
                <c:pt idx="10">
                  <c:v>14.99</c:v>
                </c:pt>
                <c:pt idx="11">
                  <c:v>6.9</c:v>
                </c:pt>
                <c:pt idx="12">
                  <c:v>8.89</c:v>
                </c:pt>
                <c:pt idx="13">
                  <c:v>8.32</c:v>
                </c:pt>
                <c:pt idx="14">
                  <c:v>11.41</c:v>
                </c:pt>
                <c:pt idx="15">
                  <c:v>5.0999999999999996</c:v>
                </c:pt>
              </c:numCache>
            </c:numRef>
          </c:val>
        </c:ser>
        <c:ser>
          <c:idx val="14"/>
          <c:order val="14"/>
          <c:tx>
            <c:strRef>
              <c:f>IPC!$P$3</c:f>
              <c:strCache>
                <c:ptCount val="1"/>
                <c:pt idx="0">
                  <c:v>w16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IPC!$P$4:$P$19</c:f>
              <c:numCache>
                <c:formatCode>General</c:formatCode>
                <c:ptCount val="16"/>
                <c:pt idx="0">
                  <c:v>1.2</c:v>
                </c:pt>
                <c:pt idx="1">
                  <c:v>1.1299999999999999</c:v>
                </c:pt>
                <c:pt idx="2">
                  <c:v>0.81</c:v>
                </c:pt>
                <c:pt idx="3">
                  <c:v>1.37</c:v>
                </c:pt>
                <c:pt idx="4">
                  <c:v>3.02</c:v>
                </c:pt>
                <c:pt idx="5">
                  <c:v>1.75</c:v>
                </c:pt>
                <c:pt idx="6">
                  <c:v>2.11</c:v>
                </c:pt>
                <c:pt idx="7">
                  <c:v>5.56</c:v>
                </c:pt>
                <c:pt idx="8">
                  <c:v>0.48</c:v>
                </c:pt>
                <c:pt idx="9">
                  <c:v>5.67</c:v>
                </c:pt>
                <c:pt idx="10">
                  <c:v>14.54</c:v>
                </c:pt>
                <c:pt idx="11">
                  <c:v>5.03</c:v>
                </c:pt>
                <c:pt idx="12">
                  <c:v>5.72</c:v>
                </c:pt>
                <c:pt idx="13">
                  <c:v>5.26</c:v>
                </c:pt>
                <c:pt idx="14">
                  <c:v>5.27</c:v>
                </c:pt>
                <c:pt idx="15">
                  <c:v>4.1500000000000004</c:v>
                </c:pt>
              </c:numCache>
            </c:numRef>
          </c:val>
        </c:ser>
        <c:ser>
          <c:idx val="15"/>
          <c:order val="15"/>
          <c:tx>
            <c:strRef>
              <c:f>IPC!$Q$3</c:f>
              <c:strCache>
                <c:ptCount val="1"/>
                <c:pt idx="0">
                  <c:v>w64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IPC!$Q$4:$Q$19</c:f>
              <c:numCache>
                <c:formatCode>General</c:formatCode>
                <c:ptCount val="16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1.01</c:v>
                </c:pt>
                <c:pt idx="6">
                  <c:v>0.61</c:v>
                </c:pt>
                <c:pt idx="7">
                  <c:v>0.61</c:v>
                </c:pt>
                <c:pt idx="8">
                  <c:v>1.94</c:v>
                </c:pt>
                <c:pt idx="9">
                  <c:v>0.61</c:v>
                </c:pt>
                <c:pt idx="10">
                  <c:v>14.54</c:v>
                </c:pt>
                <c:pt idx="11">
                  <c:v>2.02</c:v>
                </c:pt>
                <c:pt idx="12">
                  <c:v>0.84</c:v>
                </c:pt>
                <c:pt idx="13">
                  <c:v>1.67</c:v>
                </c:pt>
                <c:pt idx="14">
                  <c:v>4.22</c:v>
                </c:pt>
                <c:pt idx="15">
                  <c:v>4.1500000000000004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72064"/>
        <c:axId val="86861696"/>
      </c:barChart>
      <c:valAx>
        <c:axId val="86861696"/>
        <c:scaling>
          <c:orientation val="minMax"/>
          <c:max val="18"/>
          <c:min val="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IPC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86872064"/>
        <c:crosses val="autoZero"/>
        <c:crossBetween val="between"/>
        <c:majorUnit val="3"/>
      </c:valAx>
      <c:catAx>
        <c:axId val="8687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86861696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9410000000000012" l="0" r="0" t="0.39410000000000012" header="0.30000000000000016" footer="0.30000000000000016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IPC!$B$3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IPC!$B$4:$B$11</c:f>
              <c:numCache>
                <c:formatCode>General</c:formatCode>
                <c:ptCount val="8"/>
                <c:pt idx="0">
                  <c:v>0.67</c:v>
                </c:pt>
                <c:pt idx="1">
                  <c:v>0.67</c:v>
                </c:pt>
                <c:pt idx="2">
                  <c:v>0.72</c:v>
                </c:pt>
                <c:pt idx="3">
                  <c:v>0.72</c:v>
                </c:pt>
                <c:pt idx="4">
                  <c:v>0.62</c:v>
                </c:pt>
                <c:pt idx="5">
                  <c:v>0.52</c:v>
                </c:pt>
                <c:pt idx="6">
                  <c:v>0.79</c:v>
                </c:pt>
                <c:pt idx="7">
                  <c:v>0.37</c:v>
                </c:pt>
              </c:numCache>
            </c:numRef>
          </c:val>
        </c:ser>
        <c:ser>
          <c:idx val="1"/>
          <c:order val="1"/>
          <c:tx>
            <c:strRef>
              <c:f>IPC!$C$3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IPC!$C$4:$C$11</c:f>
              <c:numCache>
                <c:formatCode>General</c:formatCode>
                <c:ptCount val="8"/>
                <c:pt idx="0">
                  <c:v>0.69</c:v>
                </c:pt>
                <c:pt idx="1">
                  <c:v>0.69</c:v>
                </c:pt>
                <c:pt idx="2">
                  <c:v>0.78</c:v>
                </c:pt>
                <c:pt idx="3">
                  <c:v>0.78</c:v>
                </c:pt>
                <c:pt idx="4">
                  <c:v>0.89</c:v>
                </c:pt>
                <c:pt idx="5">
                  <c:v>0.59</c:v>
                </c:pt>
                <c:pt idx="6">
                  <c:v>0.88</c:v>
                </c:pt>
                <c:pt idx="7">
                  <c:v>0.74</c:v>
                </c:pt>
              </c:numCache>
            </c:numRef>
          </c:val>
        </c:ser>
        <c:ser>
          <c:idx val="2"/>
          <c:order val="2"/>
          <c:tx>
            <c:strRef>
              <c:f>IPC!$D$3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IPC!$D$4:$D$11</c:f>
              <c:numCache>
                <c:formatCode>General</c:formatCode>
                <c:ptCount val="8"/>
                <c:pt idx="0">
                  <c:v>0.19</c:v>
                </c:pt>
                <c:pt idx="1">
                  <c:v>0.19</c:v>
                </c:pt>
                <c:pt idx="2">
                  <c:v>0.87</c:v>
                </c:pt>
                <c:pt idx="3">
                  <c:v>0.81</c:v>
                </c:pt>
                <c:pt idx="4">
                  <c:v>1.02</c:v>
                </c:pt>
                <c:pt idx="5">
                  <c:v>0.72</c:v>
                </c:pt>
                <c:pt idx="6">
                  <c:v>1.23</c:v>
                </c:pt>
                <c:pt idx="7">
                  <c:v>0.92</c:v>
                </c:pt>
              </c:numCache>
            </c:numRef>
          </c:val>
        </c:ser>
        <c:ser>
          <c:idx val="3"/>
          <c:order val="3"/>
          <c:tx>
            <c:strRef>
              <c:f>IPC!$E$3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IPC!$E$4:$E$11</c:f>
              <c:numCache>
                <c:formatCode>General</c:formatCode>
                <c:ptCount val="8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0.82</c:v>
                </c:pt>
                <c:pt idx="6">
                  <c:v>1.19</c:v>
                </c:pt>
                <c:pt idx="7">
                  <c:v>1.29</c:v>
                </c:pt>
              </c:numCache>
            </c:numRef>
          </c:val>
        </c:ser>
        <c:ser>
          <c:idx val="4"/>
          <c:order val="4"/>
          <c:tx>
            <c:strRef>
              <c:f>IPC!$F$3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IPC!$F$4:$F$11</c:f>
              <c:numCache>
                <c:formatCode>General</c:formatCode>
                <c:ptCount val="8"/>
                <c:pt idx="0">
                  <c:v>0.19</c:v>
                </c:pt>
                <c:pt idx="1">
                  <c:v>0.8</c:v>
                </c:pt>
                <c:pt idx="2">
                  <c:v>0.8</c:v>
                </c:pt>
                <c:pt idx="3">
                  <c:v>0.28999999999999998</c:v>
                </c:pt>
                <c:pt idx="4">
                  <c:v>0.72</c:v>
                </c:pt>
                <c:pt idx="5">
                  <c:v>0.8</c:v>
                </c:pt>
                <c:pt idx="6">
                  <c:v>1.1000000000000001</c:v>
                </c:pt>
                <c:pt idx="7">
                  <c:v>0.67</c:v>
                </c:pt>
              </c:numCache>
            </c:numRef>
          </c:val>
        </c:ser>
        <c:ser>
          <c:idx val="5"/>
          <c:order val="5"/>
          <c:tx>
            <c:strRef>
              <c:f>IPC!$G$3</c:f>
              <c:strCache>
                <c:ptCount val="1"/>
                <c:pt idx="0">
                  <c:v>w4 c4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IPC!$G$4:$G$11</c:f>
              <c:numCache>
                <c:formatCode>General</c:formatCode>
                <c:ptCount val="8"/>
                <c:pt idx="0">
                  <c:v>0.2</c:v>
                </c:pt>
                <c:pt idx="1">
                  <c:v>0.85</c:v>
                </c:pt>
                <c:pt idx="2">
                  <c:v>0.83</c:v>
                </c:pt>
                <c:pt idx="3">
                  <c:v>0.79</c:v>
                </c:pt>
                <c:pt idx="4">
                  <c:v>1.1000000000000001</c:v>
                </c:pt>
                <c:pt idx="5">
                  <c:v>1</c:v>
                </c:pt>
                <c:pt idx="6">
                  <c:v>1.73</c:v>
                </c:pt>
                <c:pt idx="7">
                  <c:v>1.39</c:v>
                </c:pt>
              </c:numCache>
            </c:numRef>
          </c:val>
        </c:ser>
        <c:ser>
          <c:idx val="6"/>
          <c:order val="6"/>
          <c:tx>
            <c:strRef>
              <c:f>IPC!$H$3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IPC!$H$4:$H$11</c:f>
              <c:numCache>
                <c:formatCode>General</c:formatCode>
                <c:ptCount val="8"/>
                <c:pt idx="0">
                  <c:v>0.21</c:v>
                </c:pt>
                <c:pt idx="1">
                  <c:v>0.21</c:v>
                </c:pt>
                <c:pt idx="2">
                  <c:v>0.93</c:v>
                </c:pt>
                <c:pt idx="3">
                  <c:v>1</c:v>
                </c:pt>
                <c:pt idx="4">
                  <c:v>1.75</c:v>
                </c:pt>
                <c:pt idx="5">
                  <c:v>1.1299999999999999</c:v>
                </c:pt>
                <c:pt idx="6">
                  <c:v>1.97</c:v>
                </c:pt>
                <c:pt idx="7">
                  <c:v>2.06</c:v>
                </c:pt>
              </c:numCache>
            </c:numRef>
          </c:val>
        </c:ser>
        <c:ser>
          <c:idx val="7"/>
          <c:order val="7"/>
          <c:tx>
            <c:strRef>
              <c:f>IPC!$J$3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IPC!$J$4:$J$11</c:f>
              <c:numCache>
                <c:formatCode>General</c:formatCode>
                <c:ptCount val="8"/>
                <c:pt idx="0">
                  <c:v>0.26</c:v>
                </c:pt>
                <c:pt idx="1">
                  <c:v>1.19</c:v>
                </c:pt>
                <c:pt idx="2">
                  <c:v>0.22</c:v>
                </c:pt>
                <c:pt idx="3">
                  <c:v>1.43</c:v>
                </c:pt>
                <c:pt idx="4">
                  <c:v>1.29</c:v>
                </c:pt>
                <c:pt idx="5">
                  <c:v>1.76</c:v>
                </c:pt>
                <c:pt idx="6">
                  <c:v>1.67</c:v>
                </c:pt>
                <c:pt idx="7">
                  <c:v>1.38</c:v>
                </c:pt>
              </c:numCache>
            </c:numRef>
          </c:val>
        </c:ser>
        <c:ser>
          <c:idx val="8"/>
          <c:order val="8"/>
          <c:tx>
            <c:strRef>
              <c:f>IPC!$K$3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IPC!$K$4:$K$11</c:f>
              <c:numCache>
                <c:formatCode>General</c:formatCode>
                <c:ptCount val="8"/>
                <c:pt idx="0">
                  <c:v>0.28999999999999998</c:v>
                </c:pt>
                <c:pt idx="1">
                  <c:v>0.28000000000000003</c:v>
                </c:pt>
                <c:pt idx="2">
                  <c:v>0.24</c:v>
                </c:pt>
                <c:pt idx="3">
                  <c:v>0.42</c:v>
                </c:pt>
                <c:pt idx="4">
                  <c:v>0.63</c:v>
                </c:pt>
                <c:pt idx="5">
                  <c:v>1.35</c:v>
                </c:pt>
                <c:pt idx="6">
                  <c:v>2.2999999999999998</c:v>
                </c:pt>
                <c:pt idx="7">
                  <c:v>4.99</c:v>
                </c:pt>
              </c:numCache>
            </c:numRef>
          </c:val>
        </c:ser>
        <c:ser>
          <c:idx val="9"/>
          <c:order val="9"/>
          <c:tx>
            <c:strRef>
              <c:f>IPC!$N$3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IPC!$A$4:$A$11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IPC!$N$4:$N$11</c:f>
              <c:numCache>
                <c:formatCode>General</c:formatCode>
                <c:ptCount val="8"/>
                <c:pt idx="0">
                  <c:v>0.6</c:v>
                </c:pt>
                <c:pt idx="1">
                  <c:v>0.63</c:v>
                </c:pt>
                <c:pt idx="2">
                  <c:v>0.4</c:v>
                </c:pt>
                <c:pt idx="3">
                  <c:v>2.97</c:v>
                </c:pt>
                <c:pt idx="4">
                  <c:v>2.4700000000000002</c:v>
                </c:pt>
                <c:pt idx="5">
                  <c:v>2.79</c:v>
                </c:pt>
                <c:pt idx="6">
                  <c:v>1.64</c:v>
                </c:pt>
                <c:pt idx="7">
                  <c:v>1.96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23968"/>
        <c:axId val="99522048"/>
      </c:barChart>
      <c:valAx>
        <c:axId val="99522048"/>
        <c:scaling>
          <c:orientation val="minMax"/>
          <c:max val="18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IPC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en-US"/>
          </a:p>
        </c:txPr>
        <c:crossAx val="99523968"/>
        <c:crosses val="autoZero"/>
        <c:crossBetween val="between"/>
        <c:majorUnit val="3"/>
      </c:valAx>
      <c:catAx>
        <c:axId val="9952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9522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32175696787901514"/>
          <c:y val="0.12137076615423072"/>
          <c:w val="0.36276684164479439"/>
          <c:h val="0.20170291213598301"/>
        </c:manualLayout>
      </c:layout>
      <c:overlay val="0"/>
      <c:spPr>
        <a:solidFill>
          <a:sysClr val="window" lastClr="FFFFFF"/>
        </a:solidFill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04E-2"/>
          <c:w val="0.86924045561215768"/>
          <c:h val="0.8388533374247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BW!$B$3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BW!$B$4:$B$11</c:f>
              <c:numCache>
                <c:formatCode>General</c:formatCode>
                <c:ptCount val="8"/>
                <c:pt idx="0">
                  <c:v>2.78</c:v>
                </c:pt>
                <c:pt idx="1">
                  <c:v>2.64</c:v>
                </c:pt>
                <c:pt idx="2">
                  <c:v>3.2</c:v>
                </c:pt>
                <c:pt idx="3">
                  <c:v>2.4</c:v>
                </c:pt>
                <c:pt idx="4">
                  <c:v>3.24</c:v>
                </c:pt>
                <c:pt idx="5">
                  <c:v>6.72</c:v>
                </c:pt>
                <c:pt idx="6">
                  <c:v>8.5399999999999991</c:v>
                </c:pt>
                <c:pt idx="7">
                  <c:v>6.42</c:v>
                </c:pt>
              </c:numCache>
            </c:numRef>
          </c:val>
        </c:ser>
        <c:ser>
          <c:idx val="1"/>
          <c:order val="1"/>
          <c:tx>
            <c:strRef>
              <c:f>BW!$C$3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BW!$C$4:$C$11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2.9</c:v>
                </c:pt>
                <c:pt idx="3">
                  <c:v>2.2999999999999998</c:v>
                </c:pt>
                <c:pt idx="4">
                  <c:v>4.72</c:v>
                </c:pt>
                <c:pt idx="5">
                  <c:v>8.16</c:v>
                </c:pt>
                <c:pt idx="6">
                  <c:v>8.24</c:v>
                </c:pt>
                <c:pt idx="7">
                  <c:v>11.02</c:v>
                </c:pt>
              </c:numCache>
            </c:numRef>
          </c:val>
        </c:ser>
        <c:ser>
          <c:idx val="2"/>
          <c:order val="2"/>
          <c:tx>
            <c:strRef>
              <c:f>BW!$D$3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BW!$D$4:$D$11</c:f>
              <c:numCache>
                <c:formatCode>General</c:formatCode>
                <c:ptCount val="8"/>
                <c:pt idx="0">
                  <c:v>0.98</c:v>
                </c:pt>
                <c:pt idx="1">
                  <c:v>0.98</c:v>
                </c:pt>
                <c:pt idx="2">
                  <c:v>4.78</c:v>
                </c:pt>
                <c:pt idx="3">
                  <c:v>2.7</c:v>
                </c:pt>
                <c:pt idx="4">
                  <c:v>5.4</c:v>
                </c:pt>
                <c:pt idx="5">
                  <c:v>7.66</c:v>
                </c:pt>
                <c:pt idx="6">
                  <c:v>10.119999999999999</c:v>
                </c:pt>
                <c:pt idx="7">
                  <c:v>12.4</c:v>
                </c:pt>
              </c:numCache>
            </c:numRef>
          </c:val>
        </c:ser>
        <c:ser>
          <c:idx val="3"/>
          <c:order val="3"/>
          <c:tx>
            <c:strRef>
              <c:f>BW!$E$3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BW!$E$4:$E$11</c:f>
              <c:numCache>
                <c:formatCode>General</c:formatCode>
                <c:ptCount val="8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8.6199999999999992</c:v>
                </c:pt>
                <c:pt idx="6">
                  <c:v>9.74</c:v>
                </c:pt>
                <c:pt idx="7">
                  <c:v>14.52</c:v>
                </c:pt>
              </c:numCache>
            </c:numRef>
          </c:val>
        </c:ser>
        <c:ser>
          <c:idx val="4"/>
          <c:order val="4"/>
          <c:tx>
            <c:strRef>
              <c:f>BW!$F$3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BW!$F$4:$F$11</c:f>
              <c:numCache>
                <c:formatCode>General</c:formatCode>
                <c:ptCount val="8"/>
                <c:pt idx="0">
                  <c:v>1.1399999999999999</c:v>
                </c:pt>
                <c:pt idx="1">
                  <c:v>5.88</c:v>
                </c:pt>
                <c:pt idx="2">
                  <c:v>4.42</c:v>
                </c:pt>
                <c:pt idx="3">
                  <c:v>1.22</c:v>
                </c:pt>
                <c:pt idx="4">
                  <c:v>3.78</c:v>
                </c:pt>
                <c:pt idx="5">
                  <c:v>8.18</c:v>
                </c:pt>
                <c:pt idx="6">
                  <c:v>11.28</c:v>
                </c:pt>
                <c:pt idx="7">
                  <c:v>13.72</c:v>
                </c:pt>
              </c:numCache>
            </c:numRef>
          </c:val>
        </c:ser>
        <c:ser>
          <c:idx val="5"/>
          <c:order val="5"/>
          <c:tx>
            <c:strRef>
              <c:f>BW!$G$3</c:f>
              <c:strCache>
                <c:ptCount val="1"/>
                <c:pt idx="0">
                  <c:v>w4 c4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BW!$G$4:$G$11</c:f>
              <c:numCache>
                <c:formatCode>General</c:formatCode>
                <c:ptCount val="8"/>
                <c:pt idx="0">
                  <c:v>1.2</c:v>
                </c:pt>
                <c:pt idx="1">
                  <c:v>6.36</c:v>
                </c:pt>
                <c:pt idx="2">
                  <c:v>4.96</c:v>
                </c:pt>
                <c:pt idx="3">
                  <c:v>2.44</c:v>
                </c:pt>
                <c:pt idx="4">
                  <c:v>6.08</c:v>
                </c:pt>
                <c:pt idx="5">
                  <c:v>9.2200000000000006</c:v>
                </c:pt>
                <c:pt idx="6">
                  <c:v>13.86</c:v>
                </c:pt>
                <c:pt idx="7">
                  <c:v>22.94</c:v>
                </c:pt>
              </c:numCache>
            </c:numRef>
          </c:val>
        </c:ser>
        <c:ser>
          <c:idx val="6"/>
          <c:order val="6"/>
          <c:tx>
            <c:strRef>
              <c:f>BW!$H$3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BW!$H$4:$H$11</c:f>
              <c:numCache>
                <c:formatCode>General</c:formatCode>
                <c:ptCount val="8"/>
                <c:pt idx="0">
                  <c:v>1.4</c:v>
                </c:pt>
                <c:pt idx="1">
                  <c:v>1.4</c:v>
                </c:pt>
                <c:pt idx="2">
                  <c:v>6.3</c:v>
                </c:pt>
                <c:pt idx="3">
                  <c:v>4.42</c:v>
                </c:pt>
                <c:pt idx="4">
                  <c:v>7.96</c:v>
                </c:pt>
                <c:pt idx="5">
                  <c:v>10.02</c:v>
                </c:pt>
                <c:pt idx="6">
                  <c:v>15.72</c:v>
                </c:pt>
                <c:pt idx="7">
                  <c:v>25.16</c:v>
                </c:pt>
              </c:numCache>
            </c:numRef>
          </c:val>
        </c:ser>
        <c:ser>
          <c:idx val="7"/>
          <c:order val="7"/>
          <c:tx>
            <c:strRef>
              <c:f>BW!$J$3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BW!$J$4:$J$11</c:f>
              <c:numCache>
                <c:formatCode>General</c:formatCode>
                <c:ptCount val="8"/>
                <c:pt idx="0">
                  <c:v>2.44</c:v>
                </c:pt>
                <c:pt idx="1">
                  <c:v>15.46</c:v>
                </c:pt>
                <c:pt idx="2">
                  <c:v>1.58</c:v>
                </c:pt>
                <c:pt idx="3">
                  <c:v>6.68</c:v>
                </c:pt>
                <c:pt idx="4">
                  <c:v>8.8800000000000008</c:v>
                </c:pt>
                <c:pt idx="5">
                  <c:v>12.52</c:v>
                </c:pt>
                <c:pt idx="6">
                  <c:v>12.16</c:v>
                </c:pt>
                <c:pt idx="7">
                  <c:v>33.340000000000003</c:v>
                </c:pt>
              </c:numCache>
            </c:numRef>
          </c:val>
        </c:ser>
        <c:ser>
          <c:idx val="8"/>
          <c:order val="8"/>
          <c:tx>
            <c:strRef>
              <c:f>BW!$K$3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BW!$K$4:$K$11</c:f>
              <c:numCache>
                <c:formatCode>General</c:formatCode>
                <c:ptCount val="8"/>
                <c:pt idx="0">
                  <c:v>2.66</c:v>
                </c:pt>
                <c:pt idx="1">
                  <c:v>2.58</c:v>
                </c:pt>
                <c:pt idx="2">
                  <c:v>1.8</c:v>
                </c:pt>
                <c:pt idx="3">
                  <c:v>2.1</c:v>
                </c:pt>
                <c:pt idx="4">
                  <c:v>4.0199999999999996</c:v>
                </c:pt>
                <c:pt idx="5">
                  <c:v>8.9600000000000009</c:v>
                </c:pt>
                <c:pt idx="6">
                  <c:v>15.24</c:v>
                </c:pt>
                <c:pt idx="7">
                  <c:v>35.06</c:v>
                </c:pt>
              </c:numCache>
            </c:numRef>
          </c:val>
        </c:ser>
        <c:ser>
          <c:idx val="9"/>
          <c:order val="9"/>
          <c:tx>
            <c:strRef>
              <c:f>BW!$N$3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BW!$A$4:$A$11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BW!$N$4:$N$11</c:f>
              <c:numCache>
                <c:formatCode>General</c:formatCode>
                <c:ptCount val="8"/>
                <c:pt idx="0">
                  <c:v>7.78</c:v>
                </c:pt>
                <c:pt idx="1">
                  <c:v>7.76</c:v>
                </c:pt>
                <c:pt idx="2">
                  <c:v>4.46</c:v>
                </c:pt>
                <c:pt idx="3">
                  <c:v>14.34</c:v>
                </c:pt>
                <c:pt idx="4">
                  <c:v>17.28</c:v>
                </c:pt>
                <c:pt idx="5">
                  <c:v>15.84</c:v>
                </c:pt>
                <c:pt idx="6">
                  <c:v>12.84</c:v>
                </c:pt>
                <c:pt idx="7">
                  <c:v>37.74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94816"/>
        <c:axId val="87788544"/>
      </c:barChart>
      <c:valAx>
        <c:axId val="87788544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L1-L2 Bandwidth (GB/s)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87794816"/>
        <c:crosses val="autoZero"/>
        <c:crossBetween val="between"/>
        <c:majorUnit val="5"/>
      </c:valAx>
      <c:catAx>
        <c:axId val="8779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877885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30741969753780773"/>
          <c:y val="0.16866079240094989"/>
          <c:w val="0.36475096862892137"/>
          <c:h val="0.1897981502312211"/>
        </c:manualLayout>
      </c:layout>
      <c:overlay val="0"/>
      <c:spPr>
        <a:solidFill>
          <a:sysClr val="window" lastClr="FFFFFF"/>
        </a:solidFill>
        <a:ln>
          <a:solidFill>
            <a:schemeClr val="bg1">
              <a:lumMod val="85000"/>
            </a:schemeClr>
          </a:solidFill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081E-2"/>
          <c:w val="0.8692404556121579"/>
          <c:h val="0.838853337424779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BW!$B$12:$B$19</c:f>
              <c:numCache>
                <c:formatCode>General</c:formatCode>
                <c:ptCount val="8"/>
                <c:pt idx="0">
                  <c:v>3.8</c:v>
                </c:pt>
                <c:pt idx="1">
                  <c:v>3.72</c:v>
                </c:pt>
                <c:pt idx="2">
                  <c:v>2.2200000000000002</c:v>
                </c:pt>
                <c:pt idx="3">
                  <c:v>2.08</c:v>
                </c:pt>
                <c:pt idx="4">
                  <c:v>2.14</c:v>
                </c:pt>
                <c:pt idx="5">
                  <c:v>4.84</c:v>
                </c:pt>
                <c:pt idx="6">
                  <c:v>2.4</c:v>
                </c:pt>
                <c:pt idx="7">
                  <c:v>2.3199999999999998</c:v>
                </c:pt>
              </c:numCache>
            </c:numRef>
          </c:val>
        </c:ser>
        <c:ser>
          <c:idx val="1"/>
          <c:order val="1"/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BW!$C$12:$C$19</c:f>
              <c:numCache>
                <c:formatCode>General</c:formatCode>
                <c:ptCount val="8"/>
                <c:pt idx="0">
                  <c:v>8.32</c:v>
                </c:pt>
                <c:pt idx="1">
                  <c:v>8.16</c:v>
                </c:pt>
                <c:pt idx="2">
                  <c:v>2.2200000000000002</c:v>
                </c:pt>
                <c:pt idx="3">
                  <c:v>2.36</c:v>
                </c:pt>
                <c:pt idx="4">
                  <c:v>2.42</c:v>
                </c:pt>
                <c:pt idx="5">
                  <c:v>7.38</c:v>
                </c:pt>
                <c:pt idx="6">
                  <c:v>3.9</c:v>
                </c:pt>
                <c:pt idx="7">
                  <c:v>6.08</c:v>
                </c:pt>
              </c:numCache>
            </c:numRef>
          </c:val>
        </c:ser>
        <c:ser>
          <c:idx val="2"/>
          <c:order val="2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BW!$D$12:$D$19</c:f>
              <c:numCache>
                <c:formatCode>General</c:formatCode>
                <c:ptCount val="8"/>
                <c:pt idx="0">
                  <c:v>12.4</c:v>
                </c:pt>
                <c:pt idx="1">
                  <c:v>11.86</c:v>
                </c:pt>
                <c:pt idx="2">
                  <c:v>2.2000000000000002</c:v>
                </c:pt>
                <c:pt idx="3">
                  <c:v>3.52</c:v>
                </c:pt>
                <c:pt idx="4">
                  <c:v>1.02</c:v>
                </c:pt>
                <c:pt idx="5">
                  <c:v>9.42</c:v>
                </c:pt>
                <c:pt idx="6">
                  <c:v>3.42</c:v>
                </c:pt>
                <c:pt idx="7">
                  <c:v>8.6199999999999992</c:v>
                </c:pt>
              </c:numCache>
            </c:numRef>
          </c:val>
        </c:ser>
        <c:ser>
          <c:idx val="3"/>
          <c:order val="3"/>
          <c:spPr>
            <a:solidFill>
              <a:srgbClr val="579D1C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BW!$E$12:$E$19</c:f>
              <c:numCache>
                <c:formatCode>General</c:formatCode>
                <c:ptCount val="8"/>
                <c:pt idx="0">
                  <c:v>13.24</c:v>
                </c:pt>
                <c:pt idx="1">
                  <c:v>13.18</c:v>
                </c:pt>
                <c:pt idx="2">
                  <c:v>2.2000000000000002</c:v>
                </c:pt>
                <c:pt idx="3">
                  <c:v>3.74</c:v>
                </c:pt>
                <c:pt idx="4">
                  <c:v>0.98</c:v>
                </c:pt>
                <c:pt idx="5">
                  <c:v>10.14</c:v>
                </c:pt>
                <c:pt idx="6">
                  <c:v>8.9</c:v>
                </c:pt>
                <c:pt idx="7">
                  <c:v>8.6199999999999992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BW!$F$12:$F$19</c:f>
              <c:numCache>
                <c:formatCode>General</c:formatCode>
                <c:ptCount val="8"/>
                <c:pt idx="0">
                  <c:v>5.6</c:v>
                </c:pt>
                <c:pt idx="1">
                  <c:v>8.24</c:v>
                </c:pt>
                <c:pt idx="2">
                  <c:v>3.82</c:v>
                </c:pt>
                <c:pt idx="3">
                  <c:v>3.2</c:v>
                </c:pt>
                <c:pt idx="4">
                  <c:v>2.42</c:v>
                </c:pt>
                <c:pt idx="5">
                  <c:v>9.6</c:v>
                </c:pt>
                <c:pt idx="6">
                  <c:v>3.32</c:v>
                </c:pt>
                <c:pt idx="7">
                  <c:v>6.54</c:v>
                </c:pt>
              </c:numCache>
            </c:numRef>
          </c:val>
        </c:ser>
        <c:ser>
          <c:idx val="5"/>
          <c:order val="5"/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BW!$G$12:$G$19</c:f>
              <c:numCache>
                <c:formatCode>General</c:formatCode>
                <c:ptCount val="8"/>
                <c:pt idx="0">
                  <c:v>1.7</c:v>
                </c:pt>
                <c:pt idx="1">
                  <c:v>17.22</c:v>
                </c:pt>
                <c:pt idx="2">
                  <c:v>3.82</c:v>
                </c:pt>
                <c:pt idx="3">
                  <c:v>5.3</c:v>
                </c:pt>
                <c:pt idx="4">
                  <c:v>5.12</c:v>
                </c:pt>
                <c:pt idx="5">
                  <c:v>11.9</c:v>
                </c:pt>
                <c:pt idx="6">
                  <c:v>2.46</c:v>
                </c:pt>
                <c:pt idx="7">
                  <c:v>19.7</c:v>
                </c:pt>
              </c:numCache>
            </c:numRef>
          </c:val>
        </c:ser>
        <c:ser>
          <c:idx val="6"/>
          <c:order val="6"/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BW!$H$12:$H$19</c:f>
              <c:numCache>
                <c:formatCode>General</c:formatCode>
                <c:ptCount val="8"/>
                <c:pt idx="0">
                  <c:v>18.38</c:v>
                </c:pt>
                <c:pt idx="1">
                  <c:v>19.36</c:v>
                </c:pt>
                <c:pt idx="2">
                  <c:v>3.9</c:v>
                </c:pt>
                <c:pt idx="3">
                  <c:v>6.44</c:v>
                </c:pt>
                <c:pt idx="4">
                  <c:v>7.18</c:v>
                </c:pt>
                <c:pt idx="5">
                  <c:v>15.9</c:v>
                </c:pt>
                <c:pt idx="6">
                  <c:v>4.34</c:v>
                </c:pt>
                <c:pt idx="7">
                  <c:v>27.7</c:v>
                </c:pt>
              </c:numCache>
            </c:numRef>
          </c:val>
        </c:ser>
        <c:ser>
          <c:idx val="7"/>
          <c:order val="7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BW!$J$12:$J$19</c:f>
              <c:numCache>
                <c:formatCode>General</c:formatCode>
                <c:ptCount val="8"/>
                <c:pt idx="0">
                  <c:v>15.8</c:v>
                </c:pt>
                <c:pt idx="1">
                  <c:v>15.3</c:v>
                </c:pt>
                <c:pt idx="2">
                  <c:v>2.76</c:v>
                </c:pt>
                <c:pt idx="3">
                  <c:v>1.1599999999999999</c:v>
                </c:pt>
                <c:pt idx="4">
                  <c:v>6.74</c:v>
                </c:pt>
                <c:pt idx="5">
                  <c:v>21.62</c:v>
                </c:pt>
                <c:pt idx="6">
                  <c:v>7.38</c:v>
                </c:pt>
                <c:pt idx="7">
                  <c:v>25.4</c:v>
                </c:pt>
              </c:numCache>
            </c:numRef>
          </c:val>
        </c:ser>
        <c:ser>
          <c:idx val="8"/>
          <c:order val="8"/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BW!$K$12:$K$19</c:f>
              <c:numCache>
                <c:formatCode>General</c:formatCode>
                <c:ptCount val="8"/>
                <c:pt idx="0">
                  <c:v>21.94</c:v>
                </c:pt>
                <c:pt idx="1">
                  <c:v>19.98</c:v>
                </c:pt>
                <c:pt idx="2">
                  <c:v>2.76</c:v>
                </c:pt>
                <c:pt idx="3">
                  <c:v>11.4</c:v>
                </c:pt>
                <c:pt idx="4">
                  <c:v>16.84</c:v>
                </c:pt>
                <c:pt idx="5">
                  <c:v>29.2</c:v>
                </c:pt>
                <c:pt idx="6">
                  <c:v>1.38</c:v>
                </c:pt>
                <c:pt idx="7">
                  <c:v>37.159999999999997</c:v>
                </c:pt>
              </c:numCache>
            </c:numRef>
          </c:val>
        </c:ser>
        <c:ser>
          <c:idx val="9"/>
          <c:order val="9"/>
          <c:spPr>
            <a:solidFill>
              <a:schemeClr val="tx1"/>
            </a:solidFill>
          </c:spPr>
          <c:invertIfNegative val="0"/>
          <c:cat>
            <c:strRef>
              <c:f>BW!$A$12:$A$19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BW!$N$12:$N$19</c:f>
              <c:numCache>
                <c:formatCode>General</c:formatCode>
                <c:ptCount val="8"/>
                <c:pt idx="0">
                  <c:v>18.739999999999998</c:v>
                </c:pt>
                <c:pt idx="1">
                  <c:v>16.68</c:v>
                </c:pt>
                <c:pt idx="2">
                  <c:v>20.86</c:v>
                </c:pt>
                <c:pt idx="3">
                  <c:v>18.04</c:v>
                </c:pt>
                <c:pt idx="4">
                  <c:v>23.26</c:v>
                </c:pt>
                <c:pt idx="5">
                  <c:v>49.36</c:v>
                </c:pt>
                <c:pt idx="6">
                  <c:v>20.96</c:v>
                </c:pt>
                <c:pt idx="7">
                  <c:v>34.520000000000003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14752"/>
        <c:axId val="87912832"/>
      </c:barChart>
      <c:valAx>
        <c:axId val="87912832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L1-L2 Bandwidth (GB/s)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87914752"/>
        <c:crosses val="autoZero"/>
        <c:crossBetween val="between"/>
        <c:majorUnit val="10"/>
      </c:valAx>
      <c:catAx>
        <c:axId val="8791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8791283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c=64</c:v>
          </c:tx>
          <c:spPr>
            <a:ln w="28575">
              <a:solidFill>
                <a:schemeClr val="tx1"/>
              </a:solidFill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BW!$N$30:$Q$30</c:f>
              <c:numCache>
                <c:formatCode>General</c:formatCode>
                <c:ptCount val="4"/>
                <c:pt idx="0">
                  <c:v>64</c:v>
                </c:pt>
                <c:pt idx="1">
                  <c:v>256</c:v>
                </c:pt>
                <c:pt idx="2">
                  <c:v>1024</c:v>
                </c:pt>
                <c:pt idx="3">
                  <c:v>4096</c:v>
                </c:pt>
              </c:numCache>
            </c:numRef>
          </c:xVal>
          <c:yVal>
            <c:numRef>
              <c:f>BW!$N$28:$Q$28</c:f>
              <c:numCache>
                <c:formatCode>0.00</c:formatCode>
                <c:ptCount val="4"/>
                <c:pt idx="0">
                  <c:v>20.028749999999999</c:v>
                </c:pt>
                <c:pt idx="1">
                  <c:v>15.077500000000001</c:v>
                </c:pt>
                <c:pt idx="2">
                  <c:v>13.938750000000001</c:v>
                </c:pt>
                <c:pt idx="3">
                  <c:v>7.0162499999999994</c:v>
                </c:pt>
              </c:numCache>
            </c:numRef>
          </c:yVal>
          <c:smooth val="0"/>
        </c:ser>
        <c:ser>
          <c:idx val="1"/>
          <c:order val="1"/>
          <c:tx>
            <c:v>c=16</c:v>
          </c:tx>
          <c:spPr>
            <a:ln w="28575">
              <a:solidFill>
                <a:schemeClr val="accent1"/>
              </a:solidFill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BW!$J$30:$M$30</c:f>
              <c:numCache>
                <c:formatCode>General</c:formatCode>
                <c:ptCount val="4"/>
                <c:pt idx="0">
                  <c:v>16</c:v>
                </c:pt>
                <c:pt idx="1">
                  <c:v>64</c:v>
                </c:pt>
                <c:pt idx="2">
                  <c:v>256</c:v>
                </c:pt>
                <c:pt idx="3">
                  <c:v>1024</c:v>
                </c:pt>
              </c:numCache>
            </c:numRef>
          </c:xVal>
          <c:yVal>
            <c:numRef>
              <c:f>BW!$J$28:$M$28</c:f>
              <c:numCache>
                <c:formatCode>0.00</c:formatCode>
                <c:ptCount val="4"/>
                <c:pt idx="0">
                  <c:v>11.826250000000002</c:v>
                </c:pt>
                <c:pt idx="1">
                  <c:v>13.317499999999999</c:v>
                </c:pt>
                <c:pt idx="2">
                  <c:v>15.435000000000002</c:v>
                </c:pt>
                <c:pt idx="3">
                  <c:v>10.0875</c:v>
                </c:pt>
              </c:numCache>
            </c:numRef>
          </c:yVal>
          <c:smooth val="0"/>
        </c:ser>
        <c:ser>
          <c:idx val="2"/>
          <c:order val="2"/>
          <c:tx>
            <c:v>c=4</c:v>
          </c:tx>
          <c:spPr>
            <a:ln w="28575"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BW!$F$30:$I$30</c:f>
              <c:numCache>
                <c:formatCode>General</c:formatCode>
                <c:ptCount val="4"/>
                <c:pt idx="0">
                  <c:v>4</c:v>
                </c:pt>
                <c:pt idx="1">
                  <c:v>16</c:v>
                </c:pt>
                <c:pt idx="2">
                  <c:v>64</c:v>
                </c:pt>
                <c:pt idx="3">
                  <c:v>256</c:v>
                </c:pt>
              </c:numCache>
            </c:numRef>
          </c:xVal>
          <c:yVal>
            <c:numRef>
              <c:f>BW!$F$28:$I$28</c:f>
              <c:numCache>
                <c:formatCode>0.00</c:formatCode>
                <c:ptCount val="4"/>
                <c:pt idx="0">
                  <c:v>5.7725</c:v>
                </c:pt>
                <c:pt idx="1">
                  <c:v>8.3925000000000001</c:v>
                </c:pt>
                <c:pt idx="2">
                  <c:v>10.973749999999999</c:v>
                </c:pt>
                <c:pt idx="3">
                  <c:v>9.3062500000000004</c:v>
                </c:pt>
              </c:numCache>
            </c:numRef>
          </c:yVal>
          <c:smooth val="0"/>
        </c:ser>
        <c:ser>
          <c:idx val="3"/>
          <c:order val="3"/>
          <c:tx>
            <c:v>c=1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BW!$B$30:$E$30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64</c:v>
                </c:pt>
              </c:numCache>
            </c:numRef>
          </c:xVal>
          <c:yVal>
            <c:numRef>
              <c:f>BW!$B$28:$E$28</c:f>
              <c:numCache>
                <c:formatCode>0.00</c:formatCode>
                <c:ptCount val="4"/>
                <c:pt idx="0">
                  <c:v>3.7162499999999996</c:v>
                </c:pt>
                <c:pt idx="1">
                  <c:v>5.2612500000000004</c:v>
                </c:pt>
                <c:pt idx="2">
                  <c:v>6.0925000000000002</c:v>
                </c:pt>
                <c:pt idx="3">
                  <c:v>6.1775000000000011</c:v>
                </c:pt>
              </c:numCache>
            </c:numRef>
          </c:yVal>
          <c:smooth val="0"/>
        </c:ser>
        <c:ser>
          <c:idx val="4"/>
          <c:order val="4"/>
          <c:tx>
            <c:v>64 threads</c:v>
          </c:tx>
          <c:spPr>
            <a:ln w="127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64</c:v>
              </c:pt>
              <c:pt idx="1">
                <c:v>64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93856"/>
        <c:axId val="97995776"/>
      </c:scatterChart>
      <c:valAx>
        <c:axId val="97993856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#threads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7995776"/>
        <c:crosses val="autoZero"/>
        <c:crossBetween val="midCat"/>
      </c:valAx>
      <c:valAx>
        <c:axId val="97995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Avg L1-L2 Bandwidht [BG/s]</a:t>
                </a:r>
              </a:p>
            </c:rich>
          </c:tx>
          <c:layout>
            <c:manualLayout>
              <c:xMode val="edge"/>
              <c:yMode val="edge"/>
              <c:x val="3.8138138138138137E-3"/>
              <c:y val="0.1811938058748403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97993856"/>
        <c:crosses val="autoZero"/>
        <c:crossBetween val="midCat"/>
      </c:valAx>
    </c:plotArea>
    <c:legend>
      <c:legendPos val="r"/>
      <c:legendEntry>
        <c:idx val="4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c=64</c:v>
          </c:tx>
          <c:spPr>
            <a:ln>
              <a:solidFill>
                <a:schemeClr val="tx1"/>
              </a:solidFill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BW!$N$30:$Q$30</c:f>
              <c:numCache>
                <c:formatCode>General</c:formatCode>
                <c:ptCount val="4"/>
                <c:pt idx="0">
                  <c:v>64</c:v>
                </c:pt>
                <c:pt idx="1">
                  <c:v>256</c:v>
                </c:pt>
                <c:pt idx="2">
                  <c:v>1024</c:v>
                </c:pt>
                <c:pt idx="3">
                  <c:v>4096</c:v>
                </c:pt>
              </c:numCache>
            </c:numRef>
          </c:xVal>
          <c:yVal>
            <c:numRef>
              <c:f>BW!$N$29:$Q$29</c:f>
              <c:numCache>
                <c:formatCode>General</c:formatCode>
                <c:ptCount val="4"/>
                <c:pt idx="0">
                  <c:v>49.36</c:v>
                </c:pt>
                <c:pt idx="1">
                  <c:v>39.96</c:v>
                </c:pt>
                <c:pt idx="2">
                  <c:v>28.34</c:v>
                </c:pt>
                <c:pt idx="3">
                  <c:v>21.56</c:v>
                </c:pt>
              </c:numCache>
            </c:numRef>
          </c:yVal>
          <c:smooth val="0"/>
        </c:ser>
        <c:ser>
          <c:idx val="4"/>
          <c:order val="1"/>
          <c:tx>
            <c:v>c=16</c:v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BW!$J$30:$M$30</c:f>
              <c:numCache>
                <c:formatCode>General</c:formatCode>
                <c:ptCount val="4"/>
                <c:pt idx="0">
                  <c:v>16</c:v>
                </c:pt>
                <c:pt idx="1">
                  <c:v>64</c:v>
                </c:pt>
                <c:pt idx="2">
                  <c:v>256</c:v>
                </c:pt>
                <c:pt idx="3">
                  <c:v>1024</c:v>
                </c:pt>
              </c:numCache>
            </c:numRef>
          </c:xVal>
          <c:yVal>
            <c:numRef>
              <c:f>BW!$J$29:$M$29</c:f>
              <c:numCache>
                <c:formatCode>General</c:formatCode>
                <c:ptCount val="4"/>
                <c:pt idx="0">
                  <c:v>33.340000000000003</c:v>
                </c:pt>
                <c:pt idx="1">
                  <c:v>37.159999999999997</c:v>
                </c:pt>
                <c:pt idx="2">
                  <c:v>30.22</c:v>
                </c:pt>
                <c:pt idx="3">
                  <c:v>25.56</c:v>
                </c:pt>
              </c:numCache>
            </c:numRef>
          </c:yVal>
          <c:smooth val="0"/>
        </c:ser>
        <c:ser>
          <c:idx val="5"/>
          <c:order val="2"/>
          <c:tx>
            <c:v>c=4</c:v>
          </c:tx>
          <c:spPr>
            <a:ln>
              <a:solidFill>
                <a:schemeClr val="tx2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BW!$F$30:$I$30</c:f>
              <c:numCache>
                <c:formatCode>General</c:formatCode>
                <c:ptCount val="4"/>
                <c:pt idx="0">
                  <c:v>4</c:v>
                </c:pt>
                <c:pt idx="1">
                  <c:v>16</c:v>
                </c:pt>
                <c:pt idx="2">
                  <c:v>64</c:v>
                </c:pt>
                <c:pt idx="3">
                  <c:v>256</c:v>
                </c:pt>
              </c:numCache>
            </c:numRef>
          </c:xVal>
          <c:yVal>
            <c:numRef>
              <c:f>BW!$F$29:$I$29</c:f>
              <c:numCache>
                <c:formatCode>General</c:formatCode>
                <c:ptCount val="4"/>
                <c:pt idx="0">
                  <c:v>13.72</c:v>
                </c:pt>
                <c:pt idx="1">
                  <c:v>22.94</c:v>
                </c:pt>
                <c:pt idx="2">
                  <c:v>27.7</c:v>
                </c:pt>
                <c:pt idx="3">
                  <c:v>27.7</c:v>
                </c:pt>
              </c:numCache>
            </c:numRef>
          </c:yVal>
          <c:smooth val="0"/>
        </c:ser>
        <c:ser>
          <c:idx val="0"/>
          <c:order val="3"/>
          <c:tx>
            <c:v>c=1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BW!$B$30:$E$30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64</c:v>
                </c:pt>
              </c:numCache>
            </c:numRef>
          </c:xVal>
          <c:yVal>
            <c:numRef>
              <c:f>BW!$B$29:$E$29</c:f>
              <c:numCache>
                <c:formatCode>General</c:formatCode>
                <c:ptCount val="4"/>
                <c:pt idx="0">
                  <c:v>8.5399999999999991</c:v>
                </c:pt>
                <c:pt idx="1">
                  <c:v>11.02</c:v>
                </c:pt>
                <c:pt idx="2">
                  <c:v>12.4</c:v>
                </c:pt>
                <c:pt idx="3">
                  <c:v>14.52</c:v>
                </c:pt>
              </c:numCache>
            </c:numRef>
          </c:yVal>
          <c:smooth val="0"/>
        </c:ser>
        <c:ser>
          <c:idx val="1"/>
          <c:order val="4"/>
          <c:tx>
            <c:v>64 threads</c:v>
          </c:tx>
          <c:spPr>
            <a:ln w="952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64</c:v>
              </c:pt>
              <c:pt idx="1">
                <c:v>64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60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30400"/>
        <c:axId val="99840768"/>
      </c:scatterChart>
      <c:valAx>
        <c:axId val="99830400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#threads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9840768"/>
        <c:crosses val="autoZero"/>
        <c:crossBetween val="midCat"/>
      </c:valAx>
      <c:valAx>
        <c:axId val="99840768"/>
        <c:scaling>
          <c:orientation val="minMax"/>
          <c:max val="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Max L1-L2 Bandwidht [BG/s]</a:t>
                </a:r>
              </a:p>
            </c:rich>
          </c:tx>
          <c:layout>
            <c:manualLayout>
              <c:xMode val="edge"/>
              <c:yMode val="edge"/>
              <c:x val="7.6196315908125846E-3"/>
              <c:y val="0.169130842320767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9830400"/>
        <c:crosses val="autoZero"/>
        <c:crossBetween val="midCat"/>
      </c:valAx>
    </c:plotArea>
    <c:legend>
      <c:legendPos val="r"/>
      <c:legendEntry>
        <c:idx val="4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04E-2"/>
          <c:w val="0.86924045561215768"/>
          <c:h val="0.8388533374247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BW!$B$3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BW!$B$4:$B$19</c:f>
              <c:numCache>
                <c:formatCode>General</c:formatCode>
                <c:ptCount val="16"/>
                <c:pt idx="0">
                  <c:v>2.78</c:v>
                </c:pt>
                <c:pt idx="1">
                  <c:v>2.64</c:v>
                </c:pt>
                <c:pt idx="2">
                  <c:v>3.2</c:v>
                </c:pt>
                <c:pt idx="3">
                  <c:v>2.4</c:v>
                </c:pt>
                <c:pt idx="4">
                  <c:v>3.24</c:v>
                </c:pt>
                <c:pt idx="5">
                  <c:v>6.72</c:v>
                </c:pt>
                <c:pt idx="6">
                  <c:v>8.5399999999999991</c:v>
                </c:pt>
                <c:pt idx="7">
                  <c:v>6.42</c:v>
                </c:pt>
                <c:pt idx="8">
                  <c:v>3.8</c:v>
                </c:pt>
                <c:pt idx="9">
                  <c:v>3.72</c:v>
                </c:pt>
                <c:pt idx="10">
                  <c:v>2.2200000000000002</c:v>
                </c:pt>
                <c:pt idx="11">
                  <c:v>2.08</c:v>
                </c:pt>
                <c:pt idx="12">
                  <c:v>2.14</c:v>
                </c:pt>
                <c:pt idx="13">
                  <c:v>4.84</c:v>
                </c:pt>
                <c:pt idx="14">
                  <c:v>2.4</c:v>
                </c:pt>
                <c:pt idx="15">
                  <c:v>2.3199999999999998</c:v>
                </c:pt>
              </c:numCache>
            </c:numRef>
          </c:val>
        </c:ser>
        <c:ser>
          <c:idx val="1"/>
          <c:order val="1"/>
          <c:tx>
            <c:strRef>
              <c:f>BW!$C$3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BW!$C$4:$C$19</c:f>
              <c:numCache>
                <c:formatCode>General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2.9</c:v>
                </c:pt>
                <c:pt idx="3">
                  <c:v>2.2999999999999998</c:v>
                </c:pt>
                <c:pt idx="4">
                  <c:v>4.72</c:v>
                </c:pt>
                <c:pt idx="5">
                  <c:v>8.16</c:v>
                </c:pt>
                <c:pt idx="6">
                  <c:v>8.24</c:v>
                </c:pt>
                <c:pt idx="7">
                  <c:v>11.02</c:v>
                </c:pt>
                <c:pt idx="8">
                  <c:v>8.32</c:v>
                </c:pt>
                <c:pt idx="9">
                  <c:v>8.16</c:v>
                </c:pt>
                <c:pt idx="10">
                  <c:v>2.2200000000000002</c:v>
                </c:pt>
                <c:pt idx="11">
                  <c:v>2.36</c:v>
                </c:pt>
                <c:pt idx="12">
                  <c:v>2.42</c:v>
                </c:pt>
                <c:pt idx="13">
                  <c:v>7.38</c:v>
                </c:pt>
                <c:pt idx="14">
                  <c:v>3.9</c:v>
                </c:pt>
                <c:pt idx="15">
                  <c:v>6.08</c:v>
                </c:pt>
              </c:numCache>
            </c:numRef>
          </c:val>
        </c:ser>
        <c:ser>
          <c:idx val="2"/>
          <c:order val="2"/>
          <c:tx>
            <c:strRef>
              <c:f>BW!$D$3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BW!$D$4:$D$19</c:f>
              <c:numCache>
                <c:formatCode>General</c:formatCode>
                <c:ptCount val="16"/>
                <c:pt idx="0">
                  <c:v>0.98</c:v>
                </c:pt>
                <c:pt idx="1">
                  <c:v>0.98</c:v>
                </c:pt>
                <c:pt idx="2">
                  <c:v>4.78</c:v>
                </c:pt>
                <c:pt idx="3">
                  <c:v>2.7</c:v>
                </c:pt>
                <c:pt idx="4">
                  <c:v>5.4</c:v>
                </c:pt>
                <c:pt idx="5">
                  <c:v>7.66</c:v>
                </c:pt>
                <c:pt idx="6">
                  <c:v>10.119999999999999</c:v>
                </c:pt>
                <c:pt idx="7">
                  <c:v>12.4</c:v>
                </c:pt>
                <c:pt idx="8">
                  <c:v>12.4</c:v>
                </c:pt>
                <c:pt idx="9">
                  <c:v>11.86</c:v>
                </c:pt>
                <c:pt idx="10">
                  <c:v>2.2000000000000002</c:v>
                </c:pt>
                <c:pt idx="11">
                  <c:v>3.52</c:v>
                </c:pt>
                <c:pt idx="12">
                  <c:v>1.02</c:v>
                </c:pt>
                <c:pt idx="13">
                  <c:v>9.42</c:v>
                </c:pt>
                <c:pt idx="14">
                  <c:v>3.42</c:v>
                </c:pt>
                <c:pt idx="15">
                  <c:v>8.6199999999999992</c:v>
                </c:pt>
              </c:numCache>
            </c:numRef>
          </c:val>
        </c:ser>
        <c:ser>
          <c:idx val="3"/>
          <c:order val="3"/>
          <c:tx>
            <c:strRef>
              <c:f>BW!$E$3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BW!$E$4:$E$19</c:f>
              <c:numCache>
                <c:formatCode>General</c:formatCode>
                <c:ptCount val="16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8.6199999999999992</c:v>
                </c:pt>
                <c:pt idx="6">
                  <c:v>9.74</c:v>
                </c:pt>
                <c:pt idx="7">
                  <c:v>14.52</c:v>
                </c:pt>
                <c:pt idx="8">
                  <c:v>13.24</c:v>
                </c:pt>
                <c:pt idx="9">
                  <c:v>13.18</c:v>
                </c:pt>
                <c:pt idx="10">
                  <c:v>2.2000000000000002</c:v>
                </c:pt>
                <c:pt idx="11">
                  <c:v>3.74</c:v>
                </c:pt>
                <c:pt idx="12">
                  <c:v>0.98</c:v>
                </c:pt>
                <c:pt idx="13">
                  <c:v>10.14</c:v>
                </c:pt>
                <c:pt idx="14">
                  <c:v>8.9</c:v>
                </c:pt>
                <c:pt idx="15">
                  <c:v>8.6199999999999992</c:v>
                </c:pt>
              </c:numCache>
            </c:numRef>
          </c:val>
        </c:ser>
        <c:ser>
          <c:idx val="4"/>
          <c:order val="4"/>
          <c:tx>
            <c:strRef>
              <c:f>BW!$F$3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BW!$F$4:$F$19</c:f>
              <c:numCache>
                <c:formatCode>General</c:formatCode>
                <c:ptCount val="16"/>
                <c:pt idx="0">
                  <c:v>1.1399999999999999</c:v>
                </c:pt>
                <c:pt idx="1">
                  <c:v>5.88</c:v>
                </c:pt>
                <c:pt idx="2">
                  <c:v>4.42</c:v>
                </c:pt>
                <c:pt idx="3">
                  <c:v>1.22</c:v>
                </c:pt>
                <c:pt idx="4">
                  <c:v>3.78</c:v>
                </c:pt>
                <c:pt idx="5">
                  <c:v>8.18</c:v>
                </c:pt>
                <c:pt idx="6">
                  <c:v>11.28</c:v>
                </c:pt>
                <c:pt idx="7">
                  <c:v>13.72</c:v>
                </c:pt>
                <c:pt idx="8">
                  <c:v>5.6</c:v>
                </c:pt>
                <c:pt idx="9">
                  <c:v>8.24</c:v>
                </c:pt>
                <c:pt idx="10">
                  <c:v>3.82</c:v>
                </c:pt>
                <c:pt idx="11">
                  <c:v>3.2</c:v>
                </c:pt>
                <c:pt idx="12">
                  <c:v>2.42</c:v>
                </c:pt>
                <c:pt idx="13">
                  <c:v>9.6</c:v>
                </c:pt>
                <c:pt idx="14">
                  <c:v>3.32</c:v>
                </c:pt>
                <c:pt idx="15">
                  <c:v>6.54</c:v>
                </c:pt>
              </c:numCache>
            </c:numRef>
          </c:val>
        </c:ser>
        <c:ser>
          <c:idx val="5"/>
          <c:order val="5"/>
          <c:tx>
            <c:strRef>
              <c:f>BW!$G$3</c:f>
              <c:strCache>
                <c:ptCount val="1"/>
                <c:pt idx="0">
                  <c:v>w4 c4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BW!$G$4:$G$19</c:f>
              <c:numCache>
                <c:formatCode>General</c:formatCode>
                <c:ptCount val="16"/>
                <c:pt idx="0">
                  <c:v>1.2</c:v>
                </c:pt>
                <c:pt idx="1">
                  <c:v>6.36</c:v>
                </c:pt>
                <c:pt idx="2">
                  <c:v>4.96</c:v>
                </c:pt>
                <c:pt idx="3">
                  <c:v>2.44</c:v>
                </c:pt>
                <c:pt idx="4">
                  <c:v>6.08</c:v>
                </c:pt>
                <c:pt idx="5">
                  <c:v>9.2200000000000006</c:v>
                </c:pt>
                <c:pt idx="6">
                  <c:v>13.86</c:v>
                </c:pt>
                <c:pt idx="7">
                  <c:v>22.94</c:v>
                </c:pt>
                <c:pt idx="8">
                  <c:v>1.7</c:v>
                </c:pt>
                <c:pt idx="9">
                  <c:v>17.22</c:v>
                </c:pt>
                <c:pt idx="10">
                  <c:v>3.82</c:v>
                </c:pt>
                <c:pt idx="11">
                  <c:v>5.3</c:v>
                </c:pt>
                <c:pt idx="12">
                  <c:v>5.12</c:v>
                </c:pt>
                <c:pt idx="13">
                  <c:v>11.9</c:v>
                </c:pt>
                <c:pt idx="14">
                  <c:v>2.46</c:v>
                </c:pt>
                <c:pt idx="15">
                  <c:v>19.7</c:v>
                </c:pt>
              </c:numCache>
            </c:numRef>
          </c:val>
        </c:ser>
        <c:ser>
          <c:idx val="6"/>
          <c:order val="6"/>
          <c:tx>
            <c:strRef>
              <c:f>BW!$H$3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BW!$H$4:$H$19</c:f>
              <c:numCache>
                <c:formatCode>General</c:formatCode>
                <c:ptCount val="16"/>
                <c:pt idx="0">
                  <c:v>1.4</c:v>
                </c:pt>
                <c:pt idx="1">
                  <c:v>1.4</c:v>
                </c:pt>
                <c:pt idx="2">
                  <c:v>6.3</c:v>
                </c:pt>
                <c:pt idx="3">
                  <c:v>4.42</c:v>
                </c:pt>
                <c:pt idx="4">
                  <c:v>7.96</c:v>
                </c:pt>
                <c:pt idx="5">
                  <c:v>10.02</c:v>
                </c:pt>
                <c:pt idx="6">
                  <c:v>15.72</c:v>
                </c:pt>
                <c:pt idx="7">
                  <c:v>25.16</c:v>
                </c:pt>
                <c:pt idx="8">
                  <c:v>18.38</c:v>
                </c:pt>
                <c:pt idx="9">
                  <c:v>19.36</c:v>
                </c:pt>
                <c:pt idx="10">
                  <c:v>3.9</c:v>
                </c:pt>
                <c:pt idx="11">
                  <c:v>6.44</c:v>
                </c:pt>
                <c:pt idx="12">
                  <c:v>7.18</c:v>
                </c:pt>
                <c:pt idx="13">
                  <c:v>15.9</c:v>
                </c:pt>
                <c:pt idx="14">
                  <c:v>4.34</c:v>
                </c:pt>
                <c:pt idx="15">
                  <c:v>27.7</c:v>
                </c:pt>
              </c:numCache>
            </c:numRef>
          </c:val>
        </c:ser>
        <c:ser>
          <c:idx val="7"/>
          <c:order val="7"/>
          <c:tx>
            <c:strRef>
              <c:f>BW!$I$3</c:f>
              <c:strCache>
                <c:ptCount val="1"/>
                <c:pt idx="0">
                  <c:v>w64 c4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BW!$I$4:$I$19</c:f>
              <c:numCache>
                <c:formatCode>General</c:formatCode>
                <c:ptCount val="16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12.1</c:v>
                </c:pt>
                <c:pt idx="6">
                  <c:v>15.26</c:v>
                </c:pt>
                <c:pt idx="7">
                  <c:v>21.02</c:v>
                </c:pt>
                <c:pt idx="8">
                  <c:v>18.260000000000002</c:v>
                </c:pt>
                <c:pt idx="9">
                  <c:v>16.760000000000002</c:v>
                </c:pt>
                <c:pt idx="10">
                  <c:v>3.9</c:v>
                </c:pt>
                <c:pt idx="11">
                  <c:v>1.08</c:v>
                </c:pt>
                <c:pt idx="12">
                  <c:v>0.98</c:v>
                </c:pt>
                <c:pt idx="13">
                  <c:v>13.78</c:v>
                </c:pt>
                <c:pt idx="14">
                  <c:v>13.1</c:v>
                </c:pt>
                <c:pt idx="15">
                  <c:v>27.7</c:v>
                </c:pt>
              </c:numCache>
            </c:numRef>
          </c:val>
        </c:ser>
        <c:ser>
          <c:idx val="8"/>
          <c:order val="8"/>
          <c:tx>
            <c:strRef>
              <c:f>BW!$J$3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BW!$J$4:$J$19</c:f>
              <c:numCache>
                <c:formatCode>General</c:formatCode>
                <c:ptCount val="16"/>
                <c:pt idx="0">
                  <c:v>2.44</c:v>
                </c:pt>
                <c:pt idx="1">
                  <c:v>15.46</c:v>
                </c:pt>
                <c:pt idx="2">
                  <c:v>1.58</c:v>
                </c:pt>
                <c:pt idx="3">
                  <c:v>6.68</c:v>
                </c:pt>
                <c:pt idx="4">
                  <c:v>8.8800000000000008</c:v>
                </c:pt>
                <c:pt idx="5">
                  <c:v>12.52</c:v>
                </c:pt>
                <c:pt idx="6">
                  <c:v>12.16</c:v>
                </c:pt>
                <c:pt idx="7">
                  <c:v>33.340000000000003</c:v>
                </c:pt>
                <c:pt idx="8">
                  <c:v>15.8</c:v>
                </c:pt>
                <c:pt idx="9">
                  <c:v>15.3</c:v>
                </c:pt>
                <c:pt idx="10">
                  <c:v>2.76</c:v>
                </c:pt>
                <c:pt idx="11">
                  <c:v>1.1599999999999999</c:v>
                </c:pt>
                <c:pt idx="12">
                  <c:v>6.74</c:v>
                </c:pt>
                <c:pt idx="13">
                  <c:v>21.62</c:v>
                </c:pt>
                <c:pt idx="14">
                  <c:v>7.38</c:v>
                </c:pt>
                <c:pt idx="15">
                  <c:v>25.4</c:v>
                </c:pt>
              </c:numCache>
            </c:numRef>
          </c:val>
        </c:ser>
        <c:ser>
          <c:idx val="9"/>
          <c:order val="9"/>
          <c:tx>
            <c:strRef>
              <c:f>BW!$K$3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BW!$K$4:$K$19</c:f>
              <c:numCache>
                <c:formatCode>General</c:formatCode>
                <c:ptCount val="16"/>
                <c:pt idx="0">
                  <c:v>2.66</c:v>
                </c:pt>
                <c:pt idx="1">
                  <c:v>2.58</c:v>
                </c:pt>
                <c:pt idx="2">
                  <c:v>1.8</c:v>
                </c:pt>
                <c:pt idx="3">
                  <c:v>2.1</c:v>
                </c:pt>
                <c:pt idx="4">
                  <c:v>4.0199999999999996</c:v>
                </c:pt>
                <c:pt idx="5">
                  <c:v>8.9600000000000009</c:v>
                </c:pt>
                <c:pt idx="6">
                  <c:v>15.24</c:v>
                </c:pt>
                <c:pt idx="7">
                  <c:v>35.06</c:v>
                </c:pt>
                <c:pt idx="8">
                  <c:v>21.94</c:v>
                </c:pt>
                <c:pt idx="9">
                  <c:v>19.98</c:v>
                </c:pt>
                <c:pt idx="10">
                  <c:v>2.76</c:v>
                </c:pt>
                <c:pt idx="11">
                  <c:v>11.4</c:v>
                </c:pt>
                <c:pt idx="12">
                  <c:v>16.84</c:v>
                </c:pt>
                <c:pt idx="13">
                  <c:v>29.2</c:v>
                </c:pt>
                <c:pt idx="14">
                  <c:v>1.38</c:v>
                </c:pt>
                <c:pt idx="15">
                  <c:v>37.159999999999997</c:v>
                </c:pt>
              </c:numCache>
            </c:numRef>
          </c:val>
        </c:ser>
        <c:ser>
          <c:idx val="10"/>
          <c:order val="10"/>
          <c:tx>
            <c:strRef>
              <c:f>BW!$L$3</c:f>
              <c:strCache>
                <c:ptCount val="1"/>
                <c:pt idx="0">
                  <c:v>w16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BW!$L$4:$L$19</c:f>
              <c:numCache>
                <c:formatCode>General</c:formatCode>
                <c:ptCount val="16"/>
                <c:pt idx="0">
                  <c:v>3.12</c:v>
                </c:pt>
                <c:pt idx="1">
                  <c:v>3.26</c:v>
                </c:pt>
                <c:pt idx="2">
                  <c:v>11.92</c:v>
                </c:pt>
                <c:pt idx="3">
                  <c:v>2.76</c:v>
                </c:pt>
                <c:pt idx="4">
                  <c:v>14.08</c:v>
                </c:pt>
                <c:pt idx="5">
                  <c:v>12.36</c:v>
                </c:pt>
                <c:pt idx="6">
                  <c:v>15.8</c:v>
                </c:pt>
                <c:pt idx="7">
                  <c:v>30.22</c:v>
                </c:pt>
                <c:pt idx="8">
                  <c:v>20.100000000000001</c:v>
                </c:pt>
                <c:pt idx="9">
                  <c:v>20.16</c:v>
                </c:pt>
                <c:pt idx="10">
                  <c:v>13.14</c:v>
                </c:pt>
                <c:pt idx="11">
                  <c:v>11.6</c:v>
                </c:pt>
                <c:pt idx="12">
                  <c:v>23.14</c:v>
                </c:pt>
                <c:pt idx="13">
                  <c:v>21.82</c:v>
                </c:pt>
                <c:pt idx="14">
                  <c:v>17.920000000000002</c:v>
                </c:pt>
                <c:pt idx="15">
                  <c:v>25.56</c:v>
                </c:pt>
              </c:numCache>
            </c:numRef>
          </c:val>
        </c:ser>
        <c:ser>
          <c:idx val="11"/>
          <c:order val="11"/>
          <c:tx>
            <c:strRef>
              <c:f>BW!$M$3</c:f>
              <c:strCache>
                <c:ptCount val="1"/>
                <c:pt idx="0">
                  <c:v>w64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BW!$M$4:$M$19</c:f>
              <c:numCache>
                <c:formatCode>General</c:formatCode>
                <c:ptCount val="16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11.96</c:v>
                </c:pt>
                <c:pt idx="6">
                  <c:v>12.12</c:v>
                </c:pt>
                <c:pt idx="7">
                  <c:v>21.88</c:v>
                </c:pt>
                <c:pt idx="8">
                  <c:v>17.600000000000001</c:v>
                </c:pt>
                <c:pt idx="9">
                  <c:v>17.36</c:v>
                </c:pt>
                <c:pt idx="10">
                  <c:v>13.14</c:v>
                </c:pt>
                <c:pt idx="11">
                  <c:v>10.28</c:v>
                </c:pt>
                <c:pt idx="12">
                  <c:v>0.98</c:v>
                </c:pt>
                <c:pt idx="13">
                  <c:v>13.68</c:v>
                </c:pt>
                <c:pt idx="14">
                  <c:v>11.88</c:v>
                </c:pt>
                <c:pt idx="15">
                  <c:v>25.56</c:v>
                </c:pt>
              </c:numCache>
            </c:numRef>
          </c:val>
        </c:ser>
        <c:ser>
          <c:idx val="12"/>
          <c:order val="12"/>
          <c:tx>
            <c:strRef>
              <c:f>BW!$N$3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BW!$N$4:$N$19</c:f>
              <c:numCache>
                <c:formatCode>General</c:formatCode>
                <c:ptCount val="16"/>
                <c:pt idx="0">
                  <c:v>7.78</c:v>
                </c:pt>
                <c:pt idx="1">
                  <c:v>7.76</c:v>
                </c:pt>
                <c:pt idx="2">
                  <c:v>4.46</c:v>
                </c:pt>
                <c:pt idx="3">
                  <c:v>14.34</c:v>
                </c:pt>
                <c:pt idx="4">
                  <c:v>17.28</c:v>
                </c:pt>
                <c:pt idx="5">
                  <c:v>15.84</c:v>
                </c:pt>
                <c:pt idx="6">
                  <c:v>12.84</c:v>
                </c:pt>
                <c:pt idx="7">
                  <c:v>37.74</c:v>
                </c:pt>
                <c:pt idx="8">
                  <c:v>18.739999999999998</c:v>
                </c:pt>
                <c:pt idx="9">
                  <c:v>16.68</c:v>
                </c:pt>
                <c:pt idx="10">
                  <c:v>20.86</c:v>
                </c:pt>
                <c:pt idx="11">
                  <c:v>18.04</c:v>
                </c:pt>
                <c:pt idx="12">
                  <c:v>23.26</c:v>
                </c:pt>
                <c:pt idx="13">
                  <c:v>49.36</c:v>
                </c:pt>
                <c:pt idx="14">
                  <c:v>20.96</c:v>
                </c:pt>
                <c:pt idx="15">
                  <c:v>34.520000000000003</c:v>
                </c:pt>
              </c:numCache>
            </c:numRef>
          </c:val>
        </c:ser>
        <c:ser>
          <c:idx val="13"/>
          <c:order val="13"/>
          <c:tx>
            <c:strRef>
              <c:f>BW!$O$3</c:f>
              <c:strCache>
                <c:ptCount val="1"/>
                <c:pt idx="0">
                  <c:v>w4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BW!$O$4:$O$19</c:f>
              <c:numCache>
                <c:formatCode>General</c:formatCode>
                <c:ptCount val="16"/>
                <c:pt idx="0">
                  <c:v>9.0399999999999991</c:v>
                </c:pt>
                <c:pt idx="1">
                  <c:v>7.68</c:v>
                </c:pt>
                <c:pt idx="2">
                  <c:v>4.74</c:v>
                </c:pt>
                <c:pt idx="3">
                  <c:v>6.68</c:v>
                </c:pt>
                <c:pt idx="4">
                  <c:v>15.24</c:v>
                </c:pt>
                <c:pt idx="5">
                  <c:v>13.48</c:v>
                </c:pt>
                <c:pt idx="6">
                  <c:v>15.54</c:v>
                </c:pt>
                <c:pt idx="7">
                  <c:v>1.7</c:v>
                </c:pt>
                <c:pt idx="8">
                  <c:v>19.28</c:v>
                </c:pt>
                <c:pt idx="9">
                  <c:v>1.64</c:v>
                </c:pt>
                <c:pt idx="10">
                  <c:v>20.86</c:v>
                </c:pt>
                <c:pt idx="11">
                  <c:v>17.02</c:v>
                </c:pt>
                <c:pt idx="12">
                  <c:v>25.94</c:v>
                </c:pt>
                <c:pt idx="13">
                  <c:v>39.96</c:v>
                </c:pt>
                <c:pt idx="14">
                  <c:v>23.8</c:v>
                </c:pt>
                <c:pt idx="15">
                  <c:v>18.64</c:v>
                </c:pt>
              </c:numCache>
            </c:numRef>
          </c:val>
        </c:ser>
        <c:ser>
          <c:idx val="14"/>
          <c:order val="14"/>
          <c:tx>
            <c:strRef>
              <c:f>BW!$P$3</c:f>
              <c:strCache>
                <c:ptCount val="1"/>
                <c:pt idx="0">
                  <c:v>w16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BW!$P$4:$P$19</c:f>
              <c:numCache>
                <c:formatCode>General</c:formatCode>
                <c:ptCount val="16"/>
                <c:pt idx="0">
                  <c:v>11.78</c:v>
                </c:pt>
                <c:pt idx="1">
                  <c:v>11.14</c:v>
                </c:pt>
                <c:pt idx="2">
                  <c:v>7.32</c:v>
                </c:pt>
                <c:pt idx="3">
                  <c:v>7.66</c:v>
                </c:pt>
                <c:pt idx="4">
                  <c:v>7.74</c:v>
                </c:pt>
                <c:pt idx="5">
                  <c:v>12.28</c:v>
                </c:pt>
                <c:pt idx="6">
                  <c:v>13.54</c:v>
                </c:pt>
                <c:pt idx="7">
                  <c:v>17.62</c:v>
                </c:pt>
                <c:pt idx="8">
                  <c:v>1.58</c:v>
                </c:pt>
                <c:pt idx="9">
                  <c:v>16.86</c:v>
                </c:pt>
                <c:pt idx="10">
                  <c:v>21.56</c:v>
                </c:pt>
                <c:pt idx="11">
                  <c:v>14.24</c:v>
                </c:pt>
                <c:pt idx="12">
                  <c:v>19.86</c:v>
                </c:pt>
                <c:pt idx="13">
                  <c:v>28.34</c:v>
                </c:pt>
                <c:pt idx="14">
                  <c:v>13.12</c:v>
                </c:pt>
                <c:pt idx="15">
                  <c:v>18.38</c:v>
                </c:pt>
              </c:numCache>
            </c:numRef>
          </c:val>
        </c:ser>
        <c:ser>
          <c:idx val="15"/>
          <c:order val="15"/>
          <c:tx>
            <c:strRef>
              <c:f>BW!$Q$3</c:f>
              <c:strCache>
                <c:ptCount val="1"/>
                <c:pt idx="0">
                  <c:v>w64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BW!$Q$4:$Q$19</c:f>
              <c:numCache>
                <c:formatCode>General</c:formatCode>
                <c:ptCount val="16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8.58</c:v>
                </c:pt>
                <c:pt idx="6">
                  <c:v>6.1</c:v>
                </c:pt>
                <c:pt idx="7">
                  <c:v>6.06</c:v>
                </c:pt>
                <c:pt idx="8">
                  <c:v>9.44</c:v>
                </c:pt>
                <c:pt idx="9">
                  <c:v>6.06</c:v>
                </c:pt>
                <c:pt idx="10">
                  <c:v>21.56</c:v>
                </c:pt>
                <c:pt idx="11">
                  <c:v>7.68</c:v>
                </c:pt>
                <c:pt idx="12">
                  <c:v>0.98</c:v>
                </c:pt>
                <c:pt idx="13">
                  <c:v>10.96</c:v>
                </c:pt>
                <c:pt idx="14">
                  <c:v>11.5</c:v>
                </c:pt>
                <c:pt idx="15">
                  <c:v>18.38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55488"/>
        <c:axId val="101053568"/>
      </c:barChart>
      <c:valAx>
        <c:axId val="101053568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L1-L2</a:t>
                </a:r>
                <a:r>
                  <a:rPr lang="en-US" baseline="0"/>
                  <a:t> </a:t>
                </a:r>
                <a:r>
                  <a:rPr lang="en-US"/>
                  <a:t> Bandwidth (GB/s)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1055488"/>
        <c:crosses val="autoZero"/>
        <c:crossBetween val="between"/>
        <c:majorUnit val="5"/>
      </c:valAx>
      <c:catAx>
        <c:axId val="10105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10535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0265777383887646"/>
          <c:y val="6.9454443194600701E-2"/>
          <c:w val="9.7342207224096991E-2"/>
          <c:h val="0.861091113610798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Avg IPC vs Avg BW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c=64</c:v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xVal>
            <c:numRef>
              <c:f>IPC!$N$28:$Q$28</c:f>
              <c:numCache>
                <c:formatCode>0.00</c:formatCode>
                <c:ptCount val="4"/>
                <c:pt idx="0">
                  <c:v>5.2837499999999995</c:v>
                </c:pt>
                <c:pt idx="1">
                  <c:v>4.4749999999999996</c:v>
                </c:pt>
                <c:pt idx="2">
                  <c:v>3.941875</c:v>
                </c:pt>
                <c:pt idx="3">
                  <c:v>2.2749999999999999</c:v>
                </c:pt>
              </c:numCache>
            </c:numRef>
          </c:xVal>
          <c:yVal>
            <c:numRef>
              <c:f>BW!$N$28:$Q$28</c:f>
              <c:numCache>
                <c:formatCode>0.00</c:formatCode>
                <c:ptCount val="4"/>
                <c:pt idx="0">
                  <c:v>20.028749999999999</c:v>
                </c:pt>
                <c:pt idx="1">
                  <c:v>15.077500000000001</c:v>
                </c:pt>
                <c:pt idx="2">
                  <c:v>13.938750000000001</c:v>
                </c:pt>
                <c:pt idx="3">
                  <c:v>7.0162499999999994</c:v>
                </c:pt>
              </c:numCache>
            </c:numRef>
          </c:yVal>
          <c:smooth val="0"/>
        </c:ser>
        <c:ser>
          <c:idx val="1"/>
          <c:order val="1"/>
          <c:tx>
            <c:v>c=16</c:v>
          </c:tx>
          <c:spPr>
            <a:ln w="28575">
              <a:noFill/>
            </a:ln>
          </c:spPr>
          <c:marker>
            <c:spPr>
              <a:solidFill>
                <a:schemeClr val="accent1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IPC!$J$28:$M$28</c:f>
              <c:numCache>
                <c:formatCode>0.00</c:formatCode>
                <c:ptCount val="4"/>
                <c:pt idx="0">
                  <c:v>2.2549999999999999</c:v>
                </c:pt>
                <c:pt idx="1">
                  <c:v>3.1062500000000002</c:v>
                </c:pt>
                <c:pt idx="2">
                  <c:v>4.1637499999999994</c:v>
                </c:pt>
                <c:pt idx="3">
                  <c:v>2.8774999999999999</c:v>
                </c:pt>
              </c:numCache>
            </c:numRef>
          </c:xVal>
          <c:yVal>
            <c:numRef>
              <c:f>BW!$J$29:$M$29</c:f>
              <c:numCache>
                <c:formatCode>General</c:formatCode>
                <c:ptCount val="4"/>
                <c:pt idx="0">
                  <c:v>33.340000000000003</c:v>
                </c:pt>
                <c:pt idx="1">
                  <c:v>37.159999999999997</c:v>
                </c:pt>
                <c:pt idx="2">
                  <c:v>30.22</c:v>
                </c:pt>
                <c:pt idx="3">
                  <c:v>25.56</c:v>
                </c:pt>
              </c:numCache>
            </c:numRef>
          </c:yVal>
          <c:smooth val="0"/>
        </c:ser>
        <c:ser>
          <c:idx val="2"/>
          <c:order val="2"/>
          <c:tx>
            <c:v>c=4</c:v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IPC!$F$28:$I$28</c:f>
              <c:numCache>
                <c:formatCode>0.00</c:formatCode>
                <c:ptCount val="4"/>
                <c:pt idx="0">
                  <c:v>1.1031249999999999</c:v>
                </c:pt>
                <c:pt idx="1">
                  <c:v>1.7137500000000001</c:v>
                </c:pt>
                <c:pt idx="2">
                  <c:v>2.5724999999999998</c:v>
                </c:pt>
                <c:pt idx="3">
                  <c:v>2.9068749999999999</c:v>
                </c:pt>
              </c:numCache>
            </c:numRef>
          </c:xVal>
          <c:yVal>
            <c:numRef>
              <c:f>BW!$F$28:$I$28</c:f>
              <c:numCache>
                <c:formatCode>0.00</c:formatCode>
                <c:ptCount val="4"/>
                <c:pt idx="0">
                  <c:v>5.7725</c:v>
                </c:pt>
                <c:pt idx="1">
                  <c:v>8.3925000000000001</c:v>
                </c:pt>
                <c:pt idx="2">
                  <c:v>10.973749999999999</c:v>
                </c:pt>
                <c:pt idx="3">
                  <c:v>9.3062500000000004</c:v>
                </c:pt>
              </c:numCache>
            </c:numRef>
          </c:yVal>
          <c:smooth val="0"/>
        </c:ser>
        <c:ser>
          <c:idx val="3"/>
          <c:order val="3"/>
          <c:tx>
            <c:v>c=1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IPC!$B$28:$E$28</c:f>
              <c:numCache>
                <c:formatCode>0.00</c:formatCode>
                <c:ptCount val="4"/>
                <c:pt idx="0">
                  <c:v>0.66937499999999994</c:v>
                </c:pt>
                <c:pt idx="1">
                  <c:v>0.9368749999999999</c:v>
                </c:pt>
                <c:pt idx="2">
                  <c:v>1.0606249999999999</c:v>
                </c:pt>
                <c:pt idx="3">
                  <c:v>1.4937499999999997</c:v>
                </c:pt>
              </c:numCache>
            </c:numRef>
          </c:xVal>
          <c:yVal>
            <c:numRef>
              <c:f>BW!$B$28:$E$28</c:f>
              <c:numCache>
                <c:formatCode>0.00</c:formatCode>
                <c:ptCount val="4"/>
                <c:pt idx="0">
                  <c:v>3.7162499999999996</c:v>
                </c:pt>
                <c:pt idx="1">
                  <c:v>5.2612500000000004</c:v>
                </c:pt>
                <c:pt idx="2">
                  <c:v>6.0925000000000002</c:v>
                </c:pt>
                <c:pt idx="3">
                  <c:v>6.1775000000000011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72032"/>
        <c:axId val="100974592"/>
      </c:scatterChart>
      <c:valAx>
        <c:axId val="10097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Avg IPC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00974592"/>
        <c:crosses val="autoZero"/>
        <c:crossBetween val="midCat"/>
      </c:valAx>
      <c:valAx>
        <c:axId val="100974592"/>
        <c:scaling>
          <c:orientation val="minMax"/>
          <c:max val="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AVG L1-L2 BW [GB/s]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722590405365996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00972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IPC vs BW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c=64</c:v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dLbls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rbg-cmyk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x264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IPC!$N$4:$N$25</c:f>
              <c:numCache>
                <c:formatCode>General</c:formatCode>
                <c:ptCount val="22"/>
                <c:pt idx="0">
                  <c:v>0.6</c:v>
                </c:pt>
                <c:pt idx="1">
                  <c:v>0.63</c:v>
                </c:pt>
                <c:pt idx="2">
                  <c:v>0.4</c:v>
                </c:pt>
                <c:pt idx="3">
                  <c:v>2.97</c:v>
                </c:pt>
                <c:pt idx="4">
                  <c:v>2.4700000000000002</c:v>
                </c:pt>
                <c:pt idx="5">
                  <c:v>2.79</c:v>
                </c:pt>
                <c:pt idx="6">
                  <c:v>1.64</c:v>
                </c:pt>
                <c:pt idx="7">
                  <c:v>1.96</c:v>
                </c:pt>
                <c:pt idx="8">
                  <c:v>1.8</c:v>
                </c:pt>
                <c:pt idx="9">
                  <c:v>1.23</c:v>
                </c:pt>
                <c:pt idx="10">
                  <c:v>14.99</c:v>
                </c:pt>
                <c:pt idx="11">
                  <c:v>7.89</c:v>
                </c:pt>
                <c:pt idx="12">
                  <c:v>7.54</c:v>
                </c:pt>
                <c:pt idx="13">
                  <c:v>9.15</c:v>
                </c:pt>
                <c:pt idx="14">
                  <c:v>16.82</c:v>
                </c:pt>
                <c:pt idx="15">
                  <c:v>11.66</c:v>
                </c:pt>
                <c:pt idx="16">
                  <c:v>0.52</c:v>
                </c:pt>
                <c:pt idx="17">
                  <c:v>3.17</c:v>
                </c:pt>
                <c:pt idx="18">
                  <c:v>1.42</c:v>
                </c:pt>
                <c:pt idx="19">
                  <c:v>1.24</c:v>
                </c:pt>
                <c:pt idx="20">
                  <c:v>9.15</c:v>
                </c:pt>
                <c:pt idx="21">
                  <c:v>11.71</c:v>
                </c:pt>
              </c:numCache>
            </c:numRef>
          </c:xVal>
          <c:yVal>
            <c:numRef>
              <c:f>BW!$N$4:$N$20</c:f>
              <c:numCache>
                <c:formatCode>General</c:formatCode>
                <c:ptCount val="17"/>
                <c:pt idx="0">
                  <c:v>7.78</c:v>
                </c:pt>
                <c:pt idx="1">
                  <c:v>7.76</c:v>
                </c:pt>
                <c:pt idx="2">
                  <c:v>4.46</c:v>
                </c:pt>
                <c:pt idx="3">
                  <c:v>14.34</c:v>
                </c:pt>
                <c:pt idx="4">
                  <c:v>17.28</c:v>
                </c:pt>
                <c:pt idx="5">
                  <c:v>15.84</c:v>
                </c:pt>
                <c:pt idx="6">
                  <c:v>12.84</c:v>
                </c:pt>
                <c:pt idx="7">
                  <c:v>37.74</c:v>
                </c:pt>
                <c:pt idx="8">
                  <c:v>18.739999999999998</c:v>
                </c:pt>
                <c:pt idx="9">
                  <c:v>16.68</c:v>
                </c:pt>
                <c:pt idx="10">
                  <c:v>20.86</c:v>
                </c:pt>
                <c:pt idx="11">
                  <c:v>18.04</c:v>
                </c:pt>
                <c:pt idx="12">
                  <c:v>23.26</c:v>
                </c:pt>
                <c:pt idx="13">
                  <c:v>49.36</c:v>
                </c:pt>
                <c:pt idx="14">
                  <c:v>20.96</c:v>
                </c:pt>
                <c:pt idx="15">
                  <c:v>34.520000000000003</c:v>
                </c:pt>
                <c:pt idx="16">
                  <c:v>5.74</c:v>
                </c:pt>
              </c:numCache>
            </c:numRef>
          </c:yVal>
          <c:smooth val="0"/>
        </c:ser>
        <c:ser>
          <c:idx val="1"/>
          <c:order val="1"/>
          <c:tx>
            <c:v>c=16</c:v>
          </c:tx>
          <c:spPr>
            <a:ln w="28575">
              <a:noFill/>
            </a:ln>
          </c:spPr>
          <c:marker>
            <c:spPr>
              <a:solidFill>
                <a:schemeClr val="accent1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IPC!$K$4:$K$25</c:f>
              <c:numCache>
                <c:formatCode>General</c:formatCode>
                <c:ptCount val="22"/>
                <c:pt idx="0">
                  <c:v>0.28999999999999998</c:v>
                </c:pt>
                <c:pt idx="1">
                  <c:v>0.28000000000000003</c:v>
                </c:pt>
                <c:pt idx="2">
                  <c:v>0.24</c:v>
                </c:pt>
                <c:pt idx="3">
                  <c:v>0.42</c:v>
                </c:pt>
                <c:pt idx="4">
                  <c:v>0.63</c:v>
                </c:pt>
                <c:pt idx="5">
                  <c:v>1.35</c:v>
                </c:pt>
                <c:pt idx="6">
                  <c:v>2.2999999999999998</c:v>
                </c:pt>
                <c:pt idx="7">
                  <c:v>4.99</c:v>
                </c:pt>
                <c:pt idx="8">
                  <c:v>2.94</c:v>
                </c:pt>
                <c:pt idx="9">
                  <c:v>3.26</c:v>
                </c:pt>
                <c:pt idx="10">
                  <c:v>0.66</c:v>
                </c:pt>
                <c:pt idx="11">
                  <c:v>4.84</c:v>
                </c:pt>
                <c:pt idx="12">
                  <c:v>7.69</c:v>
                </c:pt>
                <c:pt idx="13">
                  <c:v>5.64</c:v>
                </c:pt>
                <c:pt idx="14">
                  <c:v>0.45</c:v>
                </c:pt>
                <c:pt idx="15">
                  <c:v>13.72</c:v>
                </c:pt>
                <c:pt idx="16">
                  <c:v>0.44</c:v>
                </c:pt>
                <c:pt idx="17">
                  <c:v>1.38</c:v>
                </c:pt>
                <c:pt idx="18">
                  <c:v>2.08</c:v>
                </c:pt>
                <c:pt idx="19">
                  <c:v>3</c:v>
                </c:pt>
                <c:pt idx="20">
                  <c:v>5.23</c:v>
                </c:pt>
                <c:pt idx="21">
                  <c:v>13.32</c:v>
                </c:pt>
              </c:numCache>
            </c:numRef>
          </c:xVal>
          <c:yVal>
            <c:numRef>
              <c:f>BW!$K$4:$K$20</c:f>
              <c:numCache>
                <c:formatCode>General</c:formatCode>
                <c:ptCount val="17"/>
                <c:pt idx="0">
                  <c:v>2.66</c:v>
                </c:pt>
                <c:pt idx="1">
                  <c:v>2.58</c:v>
                </c:pt>
                <c:pt idx="2">
                  <c:v>1.8</c:v>
                </c:pt>
                <c:pt idx="3">
                  <c:v>2.1</c:v>
                </c:pt>
                <c:pt idx="4">
                  <c:v>4.0199999999999996</c:v>
                </c:pt>
                <c:pt idx="5">
                  <c:v>8.9600000000000009</c:v>
                </c:pt>
                <c:pt idx="6">
                  <c:v>15.24</c:v>
                </c:pt>
                <c:pt idx="7">
                  <c:v>35.06</c:v>
                </c:pt>
                <c:pt idx="8">
                  <c:v>21.94</c:v>
                </c:pt>
                <c:pt idx="9">
                  <c:v>19.98</c:v>
                </c:pt>
                <c:pt idx="10">
                  <c:v>2.76</c:v>
                </c:pt>
                <c:pt idx="11">
                  <c:v>11.4</c:v>
                </c:pt>
                <c:pt idx="12">
                  <c:v>16.84</c:v>
                </c:pt>
                <c:pt idx="13">
                  <c:v>29.2</c:v>
                </c:pt>
                <c:pt idx="14">
                  <c:v>1.38</c:v>
                </c:pt>
                <c:pt idx="15">
                  <c:v>37.159999999999997</c:v>
                </c:pt>
                <c:pt idx="16">
                  <c:v>4.96</c:v>
                </c:pt>
              </c:numCache>
            </c:numRef>
          </c:yVal>
          <c:smooth val="0"/>
        </c:ser>
        <c:ser>
          <c:idx val="2"/>
          <c:order val="2"/>
          <c:tx>
            <c:v>c=4</c:v>
          </c:tx>
          <c:spPr>
            <a:ln w="28575">
              <a:noFill/>
            </a:ln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IPC!$H$4:$H$25</c:f>
              <c:numCache>
                <c:formatCode>General</c:formatCode>
                <c:ptCount val="22"/>
                <c:pt idx="0">
                  <c:v>0.21</c:v>
                </c:pt>
                <c:pt idx="1">
                  <c:v>0.21</c:v>
                </c:pt>
                <c:pt idx="2">
                  <c:v>0.93</c:v>
                </c:pt>
                <c:pt idx="3">
                  <c:v>1</c:v>
                </c:pt>
                <c:pt idx="4">
                  <c:v>1.75</c:v>
                </c:pt>
                <c:pt idx="5">
                  <c:v>1.1299999999999999</c:v>
                </c:pt>
                <c:pt idx="6">
                  <c:v>1.97</c:v>
                </c:pt>
                <c:pt idx="7">
                  <c:v>2.06</c:v>
                </c:pt>
                <c:pt idx="8">
                  <c:v>3.96</c:v>
                </c:pt>
                <c:pt idx="9">
                  <c:v>5.47</c:v>
                </c:pt>
                <c:pt idx="10">
                  <c:v>1.44</c:v>
                </c:pt>
                <c:pt idx="11">
                  <c:v>2.37</c:v>
                </c:pt>
                <c:pt idx="12">
                  <c:v>3.08</c:v>
                </c:pt>
                <c:pt idx="13">
                  <c:v>2.72</c:v>
                </c:pt>
                <c:pt idx="14">
                  <c:v>1.71</c:v>
                </c:pt>
                <c:pt idx="15">
                  <c:v>11.15</c:v>
                </c:pt>
                <c:pt idx="16">
                  <c:v>0.44</c:v>
                </c:pt>
                <c:pt idx="17">
                  <c:v>1.1200000000000001</c:v>
                </c:pt>
                <c:pt idx="18">
                  <c:v>4.82</c:v>
                </c:pt>
                <c:pt idx="19">
                  <c:v>4.62</c:v>
                </c:pt>
                <c:pt idx="20">
                  <c:v>2.69</c:v>
                </c:pt>
                <c:pt idx="21">
                  <c:v>11.9</c:v>
                </c:pt>
              </c:numCache>
            </c:numRef>
          </c:xVal>
          <c:yVal>
            <c:numRef>
              <c:f>BW!$H$4:$H$20</c:f>
              <c:numCache>
                <c:formatCode>General</c:formatCode>
                <c:ptCount val="17"/>
                <c:pt idx="0">
                  <c:v>1.4</c:v>
                </c:pt>
                <c:pt idx="1">
                  <c:v>1.4</c:v>
                </c:pt>
                <c:pt idx="2">
                  <c:v>6.3</c:v>
                </c:pt>
                <c:pt idx="3">
                  <c:v>4.42</c:v>
                </c:pt>
                <c:pt idx="4">
                  <c:v>7.96</c:v>
                </c:pt>
                <c:pt idx="5">
                  <c:v>10.02</c:v>
                </c:pt>
                <c:pt idx="6">
                  <c:v>15.72</c:v>
                </c:pt>
                <c:pt idx="7">
                  <c:v>25.16</c:v>
                </c:pt>
                <c:pt idx="8">
                  <c:v>18.38</c:v>
                </c:pt>
                <c:pt idx="9">
                  <c:v>19.36</c:v>
                </c:pt>
                <c:pt idx="10">
                  <c:v>3.9</c:v>
                </c:pt>
                <c:pt idx="11">
                  <c:v>6.44</c:v>
                </c:pt>
                <c:pt idx="12">
                  <c:v>7.18</c:v>
                </c:pt>
                <c:pt idx="13">
                  <c:v>15.9</c:v>
                </c:pt>
                <c:pt idx="14">
                  <c:v>4.34</c:v>
                </c:pt>
                <c:pt idx="15">
                  <c:v>27.7</c:v>
                </c:pt>
                <c:pt idx="16">
                  <c:v>4.88</c:v>
                </c:pt>
              </c:numCache>
            </c:numRef>
          </c:yVal>
          <c:smooth val="0"/>
        </c:ser>
        <c:ser>
          <c:idx val="3"/>
          <c:order val="3"/>
          <c:tx>
            <c:v>c=1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3"/>
              </a:solidFill>
            </c:spPr>
          </c:marker>
          <c:xVal>
            <c:numRef>
              <c:f>IPC!$E$4:$E$25</c:f>
              <c:numCache>
                <c:formatCode>General</c:formatCode>
                <c:ptCount val="22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0.82</c:v>
                </c:pt>
                <c:pt idx="6">
                  <c:v>1.19</c:v>
                </c:pt>
                <c:pt idx="7">
                  <c:v>1.29</c:v>
                </c:pt>
                <c:pt idx="8">
                  <c:v>2.17</c:v>
                </c:pt>
                <c:pt idx="9">
                  <c:v>2.4</c:v>
                </c:pt>
                <c:pt idx="10">
                  <c:v>0.76</c:v>
                </c:pt>
                <c:pt idx="11">
                  <c:v>1.26</c:v>
                </c:pt>
                <c:pt idx="12">
                  <c:v>0.84</c:v>
                </c:pt>
                <c:pt idx="13">
                  <c:v>1.41</c:v>
                </c:pt>
                <c:pt idx="14">
                  <c:v>3.92</c:v>
                </c:pt>
                <c:pt idx="15">
                  <c:v>3.66</c:v>
                </c:pt>
                <c:pt idx="16">
                  <c:v>0.42</c:v>
                </c:pt>
                <c:pt idx="17">
                  <c:v>0.92</c:v>
                </c:pt>
                <c:pt idx="18">
                  <c:v>1.1200000000000001</c:v>
                </c:pt>
                <c:pt idx="19">
                  <c:v>2.46</c:v>
                </c:pt>
                <c:pt idx="20">
                  <c:v>1.39</c:v>
                </c:pt>
                <c:pt idx="21">
                  <c:v>3.75</c:v>
                </c:pt>
              </c:numCache>
            </c:numRef>
          </c:xVal>
          <c:yVal>
            <c:numRef>
              <c:f>BW!$E$4:$E$25</c:f>
              <c:numCache>
                <c:formatCode>General</c:formatCode>
                <c:ptCount val="22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8.6199999999999992</c:v>
                </c:pt>
                <c:pt idx="6">
                  <c:v>9.74</c:v>
                </c:pt>
                <c:pt idx="7">
                  <c:v>14.52</c:v>
                </c:pt>
                <c:pt idx="8">
                  <c:v>13.24</c:v>
                </c:pt>
                <c:pt idx="9">
                  <c:v>13.18</c:v>
                </c:pt>
                <c:pt idx="10">
                  <c:v>2.2000000000000002</c:v>
                </c:pt>
                <c:pt idx="11">
                  <c:v>3.74</c:v>
                </c:pt>
                <c:pt idx="12">
                  <c:v>0.98</c:v>
                </c:pt>
                <c:pt idx="13">
                  <c:v>10.14</c:v>
                </c:pt>
                <c:pt idx="14">
                  <c:v>8.9</c:v>
                </c:pt>
                <c:pt idx="15">
                  <c:v>8.6199999999999992</c:v>
                </c:pt>
                <c:pt idx="16">
                  <c:v>4.62</c:v>
                </c:pt>
                <c:pt idx="17">
                  <c:v>8.7799999999999994</c:v>
                </c:pt>
                <c:pt idx="18">
                  <c:v>10.84</c:v>
                </c:pt>
                <c:pt idx="19">
                  <c:v>12.4</c:v>
                </c:pt>
                <c:pt idx="20">
                  <c:v>10.039999999999999</c:v>
                </c:pt>
                <c:pt idx="21">
                  <c:v>8.1999999999999993</c:v>
                </c:pt>
              </c:numCache>
            </c:numRef>
          </c:yVal>
          <c:smooth val="0"/>
        </c:ser>
        <c:ser>
          <c:idx val="4"/>
          <c:order val="4"/>
          <c:tx>
            <c:v>avg_ipc</c:v>
          </c:tx>
          <c:spPr>
            <a:ln w="28575">
              <a:solidFill>
                <a:srgbClr val="B3B3B3"/>
              </a:solidFill>
            </a:ln>
          </c:spPr>
          <c:marker>
            <c:symbol val="none"/>
          </c:marker>
          <c:xVal>
            <c:numRef>
              <c:f>(IPC!$U$33,IPC!$U$33)</c:f>
              <c:numCache>
                <c:formatCode>0.00</c:formatCode>
                <c:ptCount val="2"/>
                <c:pt idx="0">
                  <c:v>2.5521874999999983</c:v>
                </c:pt>
                <c:pt idx="1">
                  <c:v>2.5521874999999983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60</c:v>
              </c:pt>
            </c:numLit>
          </c:yVal>
          <c:smooth val="0"/>
        </c:ser>
        <c:ser>
          <c:idx val="5"/>
          <c:order val="5"/>
          <c:tx>
            <c:v>avg_bw</c:v>
          </c:tx>
          <c:spPr>
            <a:ln w="28575">
              <a:solidFill>
                <a:srgbClr val="B3B3B3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20</c:v>
              </c:pt>
            </c:numLit>
          </c:xVal>
          <c:yVal>
            <c:numRef>
              <c:f>(BW!$O$32,BW!$O$32)</c:f>
              <c:numCache>
                <c:formatCode>0.00</c:formatCode>
                <c:ptCount val="2"/>
                <c:pt idx="0">
                  <c:v>9.1935975609756113</c:v>
                </c:pt>
                <c:pt idx="1">
                  <c:v>9.1935975609756113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654656"/>
        <c:axId val="99665024"/>
      </c:scatterChart>
      <c:valAx>
        <c:axId val="99654656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IPC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9665024"/>
        <c:crosses val="autoZero"/>
        <c:crossBetween val="midCat"/>
      </c:valAx>
      <c:valAx>
        <c:axId val="99665024"/>
        <c:scaling>
          <c:orientation val="minMax"/>
          <c:max val="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L1-L2 BW [GB/s]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722590405365996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9654656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04E-2"/>
          <c:w val="0.86924045561215768"/>
          <c:h val="0.838853337424779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BW!$E$3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BW!$E$4:$E$19</c:f>
              <c:numCache>
                <c:formatCode>General</c:formatCode>
                <c:ptCount val="16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8.6199999999999992</c:v>
                </c:pt>
                <c:pt idx="6">
                  <c:v>9.74</c:v>
                </c:pt>
                <c:pt idx="7">
                  <c:v>14.52</c:v>
                </c:pt>
                <c:pt idx="8">
                  <c:v>13.24</c:v>
                </c:pt>
                <c:pt idx="9">
                  <c:v>13.18</c:v>
                </c:pt>
                <c:pt idx="10">
                  <c:v>2.2000000000000002</c:v>
                </c:pt>
                <c:pt idx="11">
                  <c:v>3.74</c:v>
                </c:pt>
                <c:pt idx="12">
                  <c:v>0.98</c:v>
                </c:pt>
                <c:pt idx="13">
                  <c:v>10.14</c:v>
                </c:pt>
                <c:pt idx="14">
                  <c:v>8.9</c:v>
                </c:pt>
                <c:pt idx="15">
                  <c:v>8.6199999999999992</c:v>
                </c:pt>
              </c:numCache>
            </c:numRef>
          </c:val>
        </c:ser>
        <c:ser>
          <c:idx val="6"/>
          <c:order val="1"/>
          <c:tx>
            <c:strRef>
              <c:f>BW!$H$3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BW!$H$4:$H$19</c:f>
              <c:numCache>
                <c:formatCode>General</c:formatCode>
                <c:ptCount val="16"/>
                <c:pt idx="0">
                  <c:v>1.4</c:v>
                </c:pt>
                <c:pt idx="1">
                  <c:v>1.4</c:v>
                </c:pt>
                <c:pt idx="2">
                  <c:v>6.3</c:v>
                </c:pt>
                <c:pt idx="3">
                  <c:v>4.42</c:v>
                </c:pt>
                <c:pt idx="4">
                  <c:v>7.96</c:v>
                </c:pt>
                <c:pt idx="5">
                  <c:v>10.02</c:v>
                </c:pt>
                <c:pt idx="6">
                  <c:v>15.72</c:v>
                </c:pt>
                <c:pt idx="7">
                  <c:v>25.16</c:v>
                </c:pt>
                <c:pt idx="8">
                  <c:v>18.38</c:v>
                </c:pt>
                <c:pt idx="9">
                  <c:v>19.36</c:v>
                </c:pt>
                <c:pt idx="10">
                  <c:v>3.9</c:v>
                </c:pt>
                <c:pt idx="11">
                  <c:v>6.44</c:v>
                </c:pt>
                <c:pt idx="12">
                  <c:v>7.18</c:v>
                </c:pt>
                <c:pt idx="13">
                  <c:v>15.9</c:v>
                </c:pt>
                <c:pt idx="14">
                  <c:v>4.34</c:v>
                </c:pt>
                <c:pt idx="15">
                  <c:v>27.7</c:v>
                </c:pt>
              </c:numCache>
            </c:numRef>
          </c:val>
        </c:ser>
        <c:ser>
          <c:idx val="9"/>
          <c:order val="2"/>
          <c:tx>
            <c:strRef>
              <c:f>BW!$K$3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BW!$K$4:$K$19</c:f>
              <c:numCache>
                <c:formatCode>General</c:formatCode>
                <c:ptCount val="16"/>
                <c:pt idx="0">
                  <c:v>2.66</c:v>
                </c:pt>
                <c:pt idx="1">
                  <c:v>2.58</c:v>
                </c:pt>
                <c:pt idx="2">
                  <c:v>1.8</c:v>
                </c:pt>
                <c:pt idx="3">
                  <c:v>2.1</c:v>
                </c:pt>
                <c:pt idx="4">
                  <c:v>4.0199999999999996</c:v>
                </c:pt>
                <c:pt idx="5">
                  <c:v>8.9600000000000009</c:v>
                </c:pt>
                <c:pt idx="6">
                  <c:v>15.24</c:v>
                </c:pt>
                <c:pt idx="7">
                  <c:v>35.06</c:v>
                </c:pt>
                <c:pt idx="8">
                  <c:v>21.94</c:v>
                </c:pt>
                <c:pt idx="9">
                  <c:v>19.98</c:v>
                </c:pt>
                <c:pt idx="10">
                  <c:v>2.76</c:v>
                </c:pt>
                <c:pt idx="11">
                  <c:v>11.4</c:v>
                </c:pt>
                <c:pt idx="12">
                  <c:v>16.84</c:v>
                </c:pt>
                <c:pt idx="13">
                  <c:v>29.2</c:v>
                </c:pt>
                <c:pt idx="14">
                  <c:v>1.38</c:v>
                </c:pt>
                <c:pt idx="15">
                  <c:v>37.159999999999997</c:v>
                </c:pt>
              </c:numCache>
            </c:numRef>
          </c:val>
        </c:ser>
        <c:ser>
          <c:idx val="12"/>
          <c:order val="3"/>
          <c:tx>
            <c:strRef>
              <c:f>BW!$N$3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BW!$A$4:$A$19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BW!$N$4:$N$19</c:f>
              <c:numCache>
                <c:formatCode>General</c:formatCode>
                <c:ptCount val="16"/>
                <c:pt idx="0">
                  <c:v>7.78</c:v>
                </c:pt>
                <c:pt idx="1">
                  <c:v>7.76</c:v>
                </c:pt>
                <c:pt idx="2">
                  <c:v>4.46</c:v>
                </c:pt>
                <c:pt idx="3">
                  <c:v>14.34</c:v>
                </c:pt>
                <c:pt idx="4">
                  <c:v>17.28</c:v>
                </c:pt>
                <c:pt idx="5">
                  <c:v>15.84</c:v>
                </c:pt>
                <c:pt idx="6">
                  <c:v>12.84</c:v>
                </c:pt>
                <c:pt idx="7">
                  <c:v>37.74</c:v>
                </c:pt>
                <c:pt idx="8">
                  <c:v>18.739999999999998</c:v>
                </c:pt>
                <c:pt idx="9">
                  <c:v>16.68</c:v>
                </c:pt>
                <c:pt idx="10">
                  <c:v>20.86</c:v>
                </c:pt>
                <c:pt idx="11">
                  <c:v>18.04</c:v>
                </c:pt>
                <c:pt idx="12">
                  <c:v>23.26</c:v>
                </c:pt>
                <c:pt idx="13">
                  <c:v>49.36</c:v>
                </c:pt>
                <c:pt idx="14">
                  <c:v>20.96</c:v>
                </c:pt>
                <c:pt idx="15">
                  <c:v>34.520000000000003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26464"/>
        <c:axId val="99703808"/>
      </c:barChart>
      <c:valAx>
        <c:axId val="99703808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L1-L2</a:t>
                </a:r>
                <a:r>
                  <a:rPr lang="en-US" baseline="0"/>
                  <a:t> </a:t>
                </a:r>
                <a:r>
                  <a:rPr lang="en-US"/>
                  <a:t> Bandwidth (B/s)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9726464"/>
        <c:crosses val="autoZero"/>
        <c:crossBetween val="between"/>
        <c:majorUnit val="5"/>
      </c:valAx>
      <c:catAx>
        <c:axId val="9972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970380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0265779277590297"/>
          <c:y val="0.20437507811523559"/>
          <c:w val="9.7342207224096991E-2"/>
          <c:h val="0.57140857392825894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081E-2"/>
          <c:w val="0.8692404556121579"/>
          <c:h val="0.83885333742477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miss!$B$3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miss!$B$4:$B$19</c:f>
              <c:numCache>
                <c:formatCode>0</c:formatCode>
                <c:ptCount val="16"/>
                <c:pt idx="0">
                  <c:v>203.51</c:v>
                </c:pt>
                <c:pt idx="1">
                  <c:v>214.5</c:v>
                </c:pt>
                <c:pt idx="2">
                  <c:v>201.47</c:v>
                </c:pt>
                <c:pt idx="3">
                  <c:v>213.69</c:v>
                </c:pt>
                <c:pt idx="4">
                  <c:v>182.07</c:v>
                </c:pt>
                <c:pt idx="5">
                  <c:v>158.99</c:v>
                </c:pt>
                <c:pt idx="6">
                  <c:v>102.31</c:v>
                </c:pt>
                <c:pt idx="7">
                  <c:v>111.2</c:v>
                </c:pt>
                <c:pt idx="8">
                  <c:v>164.97</c:v>
                </c:pt>
                <c:pt idx="9">
                  <c:v>162.19</c:v>
                </c:pt>
                <c:pt idx="10">
                  <c:v>207.44</c:v>
                </c:pt>
                <c:pt idx="11">
                  <c:v>246.08</c:v>
                </c:pt>
                <c:pt idx="12">
                  <c:v>212.17</c:v>
                </c:pt>
                <c:pt idx="13">
                  <c:v>171.26</c:v>
                </c:pt>
                <c:pt idx="14">
                  <c:v>183.81</c:v>
                </c:pt>
                <c:pt idx="15">
                  <c:v>190.09</c:v>
                </c:pt>
              </c:numCache>
            </c:numRef>
          </c:val>
        </c:ser>
        <c:ser>
          <c:idx val="1"/>
          <c:order val="1"/>
          <c:tx>
            <c:strRef>
              <c:f>miss!$C$3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miss!$C$4:$C$19</c:f>
              <c:numCache>
                <c:formatCode>0</c:formatCode>
                <c:ptCount val="16"/>
                <c:pt idx="0">
                  <c:v>200.81</c:v>
                </c:pt>
                <c:pt idx="1">
                  <c:v>200.72</c:v>
                </c:pt>
                <c:pt idx="2">
                  <c:v>207.82</c:v>
                </c:pt>
                <c:pt idx="3">
                  <c:v>229.57</c:v>
                </c:pt>
                <c:pt idx="4">
                  <c:v>160.94</c:v>
                </c:pt>
                <c:pt idx="5">
                  <c:v>153.61000000000001</c:v>
                </c:pt>
                <c:pt idx="6">
                  <c:v>111.07</c:v>
                </c:pt>
                <c:pt idx="7">
                  <c:v>103.01</c:v>
                </c:pt>
                <c:pt idx="8">
                  <c:v>137.86000000000001</c:v>
                </c:pt>
                <c:pt idx="9">
                  <c:v>127.24</c:v>
                </c:pt>
                <c:pt idx="10">
                  <c:v>207.44</c:v>
                </c:pt>
                <c:pt idx="11">
                  <c:v>220.69</c:v>
                </c:pt>
                <c:pt idx="12">
                  <c:v>224.33</c:v>
                </c:pt>
                <c:pt idx="13">
                  <c:v>145.22999999999999</c:v>
                </c:pt>
                <c:pt idx="14">
                  <c:v>139.56</c:v>
                </c:pt>
                <c:pt idx="15">
                  <c:v>102.26</c:v>
                </c:pt>
              </c:numCache>
            </c:numRef>
          </c:val>
        </c:ser>
        <c:ser>
          <c:idx val="2"/>
          <c:order val="2"/>
          <c:tx>
            <c:strRef>
              <c:f>miss!$D$3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miss!$D$4:$D$19</c:f>
              <c:numCache>
                <c:formatCode>0</c:formatCode>
                <c:ptCount val="16"/>
                <c:pt idx="0">
                  <c:v>412.31</c:v>
                </c:pt>
                <c:pt idx="1">
                  <c:v>412.55</c:v>
                </c:pt>
                <c:pt idx="2">
                  <c:v>168.27</c:v>
                </c:pt>
                <c:pt idx="3">
                  <c:v>210.25</c:v>
                </c:pt>
                <c:pt idx="4">
                  <c:v>167.24</c:v>
                </c:pt>
                <c:pt idx="5">
                  <c:v>148.25</c:v>
                </c:pt>
                <c:pt idx="6">
                  <c:v>129.28</c:v>
                </c:pt>
                <c:pt idx="7">
                  <c:v>109.37</c:v>
                </c:pt>
                <c:pt idx="8">
                  <c:v>164.03</c:v>
                </c:pt>
                <c:pt idx="9">
                  <c:v>170.88</c:v>
                </c:pt>
                <c:pt idx="10">
                  <c:v>207.18</c:v>
                </c:pt>
                <c:pt idx="11">
                  <c:v>192.68</c:v>
                </c:pt>
                <c:pt idx="12">
                  <c:v>395.82</c:v>
                </c:pt>
                <c:pt idx="13">
                  <c:v>146.56</c:v>
                </c:pt>
                <c:pt idx="14">
                  <c:v>144.38</c:v>
                </c:pt>
                <c:pt idx="15">
                  <c:v>91.89</c:v>
                </c:pt>
              </c:numCache>
            </c:numRef>
          </c:val>
        </c:ser>
        <c:ser>
          <c:idx val="3"/>
          <c:order val="3"/>
          <c:tx>
            <c:strRef>
              <c:f>miss!$E$3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miss!$E$4:$E$19</c:f>
              <c:numCache>
                <c:formatCode>0</c:formatCode>
                <c:ptCount val="16"/>
                <c:pt idx="0">
                  <c:v>419.75</c:v>
                </c:pt>
                <c:pt idx="1">
                  <c:v>421.78</c:v>
                </c:pt>
                <c:pt idx="2">
                  <c:v>408.43</c:v>
                </c:pt>
                <c:pt idx="3">
                  <c:v>407.34</c:v>
                </c:pt>
                <c:pt idx="4">
                  <c:v>375.63</c:v>
                </c:pt>
                <c:pt idx="5">
                  <c:v>146.38</c:v>
                </c:pt>
                <c:pt idx="6">
                  <c:v>120.47</c:v>
                </c:pt>
                <c:pt idx="7">
                  <c:v>122.27</c:v>
                </c:pt>
                <c:pt idx="8">
                  <c:v>236.31</c:v>
                </c:pt>
                <c:pt idx="9">
                  <c:v>292.92</c:v>
                </c:pt>
                <c:pt idx="10">
                  <c:v>207.18</c:v>
                </c:pt>
                <c:pt idx="11">
                  <c:v>186.83</c:v>
                </c:pt>
                <c:pt idx="12">
                  <c:v>407.77</c:v>
                </c:pt>
                <c:pt idx="13">
                  <c:v>145.38999999999999</c:v>
                </c:pt>
                <c:pt idx="14">
                  <c:v>172.53</c:v>
                </c:pt>
                <c:pt idx="15">
                  <c:v>91.89</c:v>
                </c:pt>
              </c:numCache>
            </c:numRef>
          </c:val>
        </c:ser>
        <c:ser>
          <c:idx val="4"/>
          <c:order val="4"/>
          <c:tx>
            <c:strRef>
              <c:f>miss!$F$3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miss!$F$4:$F$19</c:f>
              <c:numCache>
                <c:formatCode>0</c:formatCode>
                <c:ptCount val="16"/>
                <c:pt idx="0">
                  <c:v>359.39</c:v>
                </c:pt>
                <c:pt idx="1">
                  <c:v>149.37</c:v>
                </c:pt>
                <c:pt idx="2">
                  <c:v>172.07</c:v>
                </c:pt>
                <c:pt idx="3">
                  <c:v>336.46</c:v>
                </c:pt>
                <c:pt idx="4">
                  <c:v>173.35</c:v>
                </c:pt>
                <c:pt idx="5">
                  <c:v>143.97999999999999</c:v>
                </c:pt>
                <c:pt idx="6">
                  <c:v>271.17</c:v>
                </c:pt>
                <c:pt idx="7">
                  <c:v>138.88</c:v>
                </c:pt>
                <c:pt idx="8">
                  <c:v>172.31</c:v>
                </c:pt>
                <c:pt idx="9">
                  <c:v>171.67</c:v>
                </c:pt>
                <c:pt idx="10">
                  <c:v>135.25</c:v>
                </c:pt>
                <c:pt idx="11">
                  <c:v>176.89</c:v>
                </c:pt>
                <c:pt idx="12">
                  <c:v>191.24</c:v>
                </c:pt>
                <c:pt idx="13">
                  <c:v>143.1</c:v>
                </c:pt>
                <c:pt idx="14">
                  <c:v>164.62</c:v>
                </c:pt>
                <c:pt idx="15">
                  <c:v>103.68</c:v>
                </c:pt>
              </c:numCache>
            </c:numRef>
          </c:val>
        </c:ser>
        <c:ser>
          <c:idx val="5"/>
          <c:order val="5"/>
          <c:tx>
            <c:strRef>
              <c:f>miss!$G$3</c:f>
              <c:strCache>
                <c:ptCount val="1"/>
                <c:pt idx="0">
                  <c:v>w4 c4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miss!$G$4:$G$19</c:f>
              <c:numCache>
                <c:formatCode>0</c:formatCode>
                <c:ptCount val="16"/>
                <c:pt idx="0">
                  <c:v>349.31</c:v>
                </c:pt>
                <c:pt idx="1">
                  <c:v>151.34</c:v>
                </c:pt>
                <c:pt idx="2">
                  <c:v>166.09</c:v>
                </c:pt>
                <c:pt idx="3">
                  <c:v>223.46</c:v>
                </c:pt>
                <c:pt idx="4">
                  <c:v>150.82</c:v>
                </c:pt>
                <c:pt idx="5">
                  <c:v>139.26</c:v>
                </c:pt>
                <c:pt idx="6">
                  <c:v>175.27</c:v>
                </c:pt>
                <c:pt idx="7">
                  <c:v>125.04</c:v>
                </c:pt>
                <c:pt idx="8">
                  <c:v>274.41000000000003</c:v>
                </c:pt>
                <c:pt idx="9">
                  <c:v>246.66</c:v>
                </c:pt>
                <c:pt idx="10">
                  <c:v>135.25</c:v>
                </c:pt>
                <c:pt idx="11">
                  <c:v>160.56</c:v>
                </c:pt>
                <c:pt idx="12">
                  <c:v>117.98</c:v>
                </c:pt>
                <c:pt idx="13">
                  <c:v>135.38</c:v>
                </c:pt>
                <c:pt idx="14">
                  <c:v>217.93</c:v>
                </c:pt>
                <c:pt idx="15">
                  <c:v>81.02</c:v>
                </c:pt>
              </c:numCache>
            </c:numRef>
          </c:val>
        </c:ser>
        <c:ser>
          <c:idx val="6"/>
          <c:order val="6"/>
          <c:tx>
            <c:strRef>
              <c:f>miss!$H$3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miss!$H$4:$H$19</c:f>
              <c:numCache>
                <c:formatCode>0</c:formatCode>
                <c:ptCount val="16"/>
                <c:pt idx="0">
                  <c:v>298.31</c:v>
                </c:pt>
                <c:pt idx="1">
                  <c:v>316.70999999999998</c:v>
                </c:pt>
                <c:pt idx="2">
                  <c:v>158</c:v>
                </c:pt>
                <c:pt idx="3">
                  <c:v>165.47</c:v>
                </c:pt>
                <c:pt idx="4">
                  <c:v>173.48</c:v>
                </c:pt>
                <c:pt idx="5">
                  <c:v>142.15</c:v>
                </c:pt>
                <c:pt idx="6">
                  <c:v>134.65</c:v>
                </c:pt>
                <c:pt idx="7">
                  <c:v>168.1</c:v>
                </c:pt>
                <c:pt idx="8">
                  <c:v>228.93</c:v>
                </c:pt>
                <c:pt idx="9">
                  <c:v>318.67</c:v>
                </c:pt>
                <c:pt idx="10">
                  <c:v>133.58000000000001</c:v>
                </c:pt>
                <c:pt idx="11">
                  <c:v>157.97999999999999</c:v>
                </c:pt>
                <c:pt idx="12">
                  <c:v>106.05</c:v>
                </c:pt>
                <c:pt idx="13">
                  <c:v>132.81</c:v>
                </c:pt>
                <c:pt idx="14">
                  <c:v>252.43</c:v>
                </c:pt>
                <c:pt idx="15">
                  <c:v>113.79</c:v>
                </c:pt>
              </c:numCache>
            </c:numRef>
          </c:val>
        </c:ser>
        <c:ser>
          <c:idx val="7"/>
          <c:order val="7"/>
          <c:tx>
            <c:strRef>
              <c:f>miss!$I$3</c:f>
              <c:strCache>
                <c:ptCount val="1"/>
                <c:pt idx="0">
                  <c:v>w64 c4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miss!$I$4:$I$19</c:f>
              <c:numCache>
                <c:formatCode>0</c:formatCode>
                <c:ptCount val="16"/>
                <c:pt idx="0">
                  <c:v>419.75</c:v>
                </c:pt>
                <c:pt idx="1">
                  <c:v>421.78</c:v>
                </c:pt>
                <c:pt idx="2">
                  <c:v>408.43</c:v>
                </c:pt>
                <c:pt idx="3">
                  <c:v>407.34</c:v>
                </c:pt>
                <c:pt idx="4">
                  <c:v>375.63</c:v>
                </c:pt>
                <c:pt idx="5">
                  <c:v>139.53</c:v>
                </c:pt>
                <c:pt idx="6">
                  <c:v>122.81</c:v>
                </c:pt>
                <c:pt idx="7">
                  <c:v>150.87</c:v>
                </c:pt>
                <c:pt idx="8">
                  <c:v>247.08</c:v>
                </c:pt>
                <c:pt idx="9">
                  <c:v>352.84</c:v>
                </c:pt>
                <c:pt idx="10">
                  <c:v>133.58000000000001</c:v>
                </c:pt>
                <c:pt idx="11">
                  <c:v>362.17</c:v>
                </c:pt>
                <c:pt idx="12">
                  <c:v>407.77</c:v>
                </c:pt>
                <c:pt idx="13">
                  <c:v>131.15</c:v>
                </c:pt>
                <c:pt idx="14">
                  <c:v>205.9</c:v>
                </c:pt>
                <c:pt idx="15">
                  <c:v>113.79</c:v>
                </c:pt>
              </c:numCache>
            </c:numRef>
          </c:val>
        </c:ser>
        <c:ser>
          <c:idx val="8"/>
          <c:order val="8"/>
          <c:tx>
            <c:strRef>
              <c:f>miss!$J$3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miss!$J$4:$J$19</c:f>
              <c:numCache>
                <c:formatCode>0</c:formatCode>
                <c:ptCount val="16"/>
                <c:pt idx="0">
                  <c:v>252.17</c:v>
                </c:pt>
                <c:pt idx="1">
                  <c:v>170.46</c:v>
                </c:pt>
                <c:pt idx="2">
                  <c:v>299.04000000000002</c:v>
                </c:pt>
                <c:pt idx="3">
                  <c:v>140.31</c:v>
                </c:pt>
                <c:pt idx="4">
                  <c:v>161.05000000000001</c:v>
                </c:pt>
                <c:pt idx="5">
                  <c:v>136.22</c:v>
                </c:pt>
                <c:pt idx="6">
                  <c:v>489.52</c:v>
                </c:pt>
                <c:pt idx="7">
                  <c:v>265.35000000000002</c:v>
                </c:pt>
                <c:pt idx="8">
                  <c:v>196.23</c:v>
                </c:pt>
                <c:pt idx="9">
                  <c:v>463.57</c:v>
                </c:pt>
                <c:pt idx="10">
                  <c:v>175.57</c:v>
                </c:pt>
                <c:pt idx="11">
                  <c:v>338.61</c:v>
                </c:pt>
                <c:pt idx="12">
                  <c:v>93.51</c:v>
                </c:pt>
                <c:pt idx="13">
                  <c:v>141.19</c:v>
                </c:pt>
                <c:pt idx="14">
                  <c:v>137.4</c:v>
                </c:pt>
                <c:pt idx="15">
                  <c:v>94.07</c:v>
                </c:pt>
              </c:numCache>
            </c:numRef>
          </c:val>
        </c:ser>
        <c:ser>
          <c:idx val="9"/>
          <c:order val="9"/>
          <c:tx>
            <c:strRef>
              <c:f>miss!$K$3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miss!$K$4:$K$19</c:f>
              <c:numCache>
                <c:formatCode>0</c:formatCode>
                <c:ptCount val="16"/>
                <c:pt idx="0">
                  <c:v>255.81</c:v>
                </c:pt>
                <c:pt idx="1">
                  <c:v>228.82</c:v>
                </c:pt>
                <c:pt idx="2">
                  <c:v>235.74</c:v>
                </c:pt>
                <c:pt idx="3">
                  <c:v>242.29</c:v>
                </c:pt>
                <c:pt idx="4">
                  <c:v>303.39</c:v>
                </c:pt>
                <c:pt idx="5">
                  <c:v>140.69</c:v>
                </c:pt>
                <c:pt idx="6">
                  <c:v>264.14</c:v>
                </c:pt>
                <c:pt idx="7">
                  <c:v>570.53</c:v>
                </c:pt>
                <c:pt idx="8">
                  <c:v>519.11</c:v>
                </c:pt>
                <c:pt idx="9">
                  <c:v>1037.3699999999999</c:v>
                </c:pt>
                <c:pt idx="10">
                  <c:v>175.57</c:v>
                </c:pt>
                <c:pt idx="11">
                  <c:v>135.86000000000001</c:v>
                </c:pt>
                <c:pt idx="12">
                  <c:v>89.43</c:v>
                </c:pt>
                <c:pt idx="13">
                  <c:v>155.09</c:v>
                </c:pt>
                <c:pt idx="14">
                  <c:v>263.64</c:v>
                </c:pt>
                <c:pt idx="15">
                  <c:v>333.01</c:v>
                </c:pt>
              </c:numCache>
            </c:numRef>
          </c:val>
        </c:ser>
        <c:ser>
          <c:idx val="10"/>
          <c:order val="10"/>
          <c:tx>
            <c:strRef>
              <c:f>miss!$L$3</c:f>
              <c:strCache>
                <c:ptCount val="1"/>
                <c:pt idx="0">
                  <c:v>w16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miss!$L$4:$L$19</c:f>
              <c:numCache>
                <c:formatCode>0</c:formatCode>
                <c:ptCount val="16"/>
                <c:pt idx="0">
                  <c:v>215.5</c:v>
                </c:pt>
                <c:pt idx="1">
                  <c:v>209.44</c:v>
                </c:pt>
                <c:pt idx="2">
                  <c:v>135.97</c:v>
                </c:pt>
                <c:pt idx="3">
                  <c:v>212.12</c:v>
                </c:pt>
                <c:pt idx="4">
                  <c:v>211.19</c:v>
                </c:pt>
                <c:pt idx="5">
                  <c:v>133.46</c:v>
                </c:pt>
                <c:pt idx="6">
                  <c:v>170.2</c:v>
                </c:pt>
                <c:pt idx="7">
                  <c:v>311.56</c:v>
                </c:pt>
                <c:pt idx="8">
                  <c:v>346.52</c:v>
                </c:pt>
                <c:pt idx="9">
                  <c:v>913.11</c:v>
                </c:pt>
                <c:pt idx="10">
                  <c:v>93.96</c:v>
                </c:pt>
                <c:pt idx="11">
                  <c:v>137.26</c:v>
                </c:pt>
                <c:pt idx="12">
                  <c:v>113.68</c:v>
                </c:pt>
                <c:pt idx="13">
                  <c:v>144.01</c:v>
                </c:pt>
                <c:pt idx="14">
                  <c:v>328.06</c:v>
                </c:pt>
                <c:pt idx="15">
                  <c:v>152.31</c:v>
                </c:pt>
              </c:numCache>
            </c:numRef>
          </c:val>
        </c:ser>
        <c:ser>
          <c:idx val="11"/>
          <c:order val="11"/>
          <c:tx>
            <c:strRef>
              <c:f>miss!$M$3</c:f>
              <c:strCache>
                <c:ptCount val="1"/>
                <c:pt idx="0">
                  <c:v>w64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miss!$M$4:$M$19</c:f>
              <c:numCache>
                <c:formatCode>0</c:formatCode>
                <c:ptCount val="16"/>
                <c:pt idx="0">
                  <c:v>420.3</c:v>
                </c:pt>
                <c:pt idx="1">
                  <c:v>421.36</c:v>
                </c:pt>
                <c:pt idx="2">
                  <c:v>408.82</c:v>
                </c:pt>
                <c:pt idx="3">
                  <c:v>407.02</c:v>
                </c:pt>
                <c:pt idx="4">
                  <c:v>375.45</c:v>
                </c:pt>
                <c:pt idx="5">
                  <c:v>136.19</c:v>
                </c:pt>
                <c:pt idx="6">
                  <c:v>153.41999999999999</c:v>
                </c:pt>
                <c:pt idx="7">
                  <c:v>300.02</c:v>
                </c:pt>
                <c:pt idx="8">
                  <c:v>273.8</c:v>
                </c:pt>
                <c:pt idx="9">
                  <c:v>709.33</c:v>
                </c:pt>
                <c:pt idx="10">
                  <c:v>93.96</c:v>
                </c:pt>
                <c:pt idx="11">
                  <c:v>140.41</c:v>
                </c:pt>
                <c:pt idx="12">
                  <c:v>407.7</c:v>
                </c:pt>
                <c:pt idx="13">
                  <c:v>130.75</c:v>
                </c:pt>
                <c:pt idx="14">
                  <c:v>230.28</c:v>
                </c:pt>
                <c:pt idx="15">
                  <c:v>152.31</c:v>
                </c:pt>
              </c:numCache>
            </c:numRef>
          </c:val>
        </c:ser>
        <c:ser>
          <c:idx val="12"/>
          <c:order val="12"/>
          <c:tx>
            <c:strRef>
              <c:f>miss!$N$3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miss!$N$4:$N$19</c:f>
              <c:numCache>
                <c:formatCode>0</c:formatCode>
                <c:ptCount val="16"/>
                <c:pt idx="0">
                  <c:v>347.45</c:v>
                </c:pt>
                <c:pt idx="1">
                  <c:v>370.01</c:v>
                </c:pt>
                <c:pt idx="2">
                  <c:v>324.88</c:v>
                </c:pt>
                <c:pt idx="3">
                  <c:v>290.01</c:v>
                </c:pt>
                <c:pt idx="4">
                  <c:v>413.47</c:v>
                </c:pt>
                <c:pt idx="5">
                  <c:v>127.3</c:v>
                </c:pt>
                <c:pt idx="6">
                  <c:v>243.35</c:v>
                </c:pt>
                <c:pt idx="7">
                  <c:v>948.74</c:v>
                </c:pt>
                <c:pt idx="8">
                  <c:v>946.54</c:v>
                </c:pt>
                <c:pt idx="9">
                  <c:v>1956.76</c:v>
                </c:pt>
                <c:pt idx="10">
                  <c:v>213.99</c:v>
                </c:pt>
                <c:pt idx="11">
                  <c:v>139.86000000000001</c:v>
                </c:pt>
                <c:pt idx="12">
                  <c:v>135.26</c:v>
                </c:pt>
                <c:pt idx="13">
                  <c:v>396.22</c:v>
                </c:pt>
                <c:pt idx="14">
                  <c:v>398.53</c:v>
                </c:pt>
                <c:pt idx="15">
                  <c:v>416.01</c:v>
                </c:pt>
              </c:numCache>
            </c:numRef>
          </c:val>
        </c:ser>
        <c:ser>
          <c:idx val="13"/>
          <c:order val="13"/>
          <c:tx>
            <c:strRef>
              <c:f>miss!$O$3</c:f>
              <c:strCache>
                <c:ptCount val="1"/>
                <c:pt idx="0">
                  <c:v>w4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miss!$O$4:$O$19</c:f>
              <c:numCache>
                <c:formatCode>0</c:formatCode>
                <c:ptCount val="16"/>
                <c:pt idx="0">
                  <c:v>236.48</c:v>
                </c:pt>
                <c:pt idx="1">
                  <c:v>261.66000000000003</c:v>
                </c:pt>
                <c:pt idx="2">
                  <c:v>243.14</c:v>
                </c:pt>
                <c:pt idx="3">
                  <c:v>233.1</c:v>
                </c:pt>
                <c:pt idx="4">
                  <c:v>488.86</c:v>
                </c:pt>
                <c:pt idx="5">
                  <c:v>128.29</c:v>
                </c:pt>
                <c:pt idx="6">
                  <c:v>189.12</c:v>
                </c:pt>
                <c:pt idx="7">
                  <c:v>299.37</c:v>
                </c:pt>
                <c:pt idx="8">
                  <c:v>845.6</c:v>
                </c:pt>
                <c:pt idx="9">
                  <c:v>286.87</c:v>
                </c:pt>
                <c:pt idx="10">
                  <c:v>213.99</c:v>
                </c:pt>
                <c:pt idx="11">
                  <c:v>131.72999999999999</c:v>
                </c:pt>
                <c:pt idx="12">
                  <c:v>242.44</c:v>
                </c:pt>
                <c:pt idx="13">
                  <c:v>278.77</c:v>
                </c:pt>
                <c:pt idx="14">
                  <c:v>309.16000000000003</c:v>
                </c:pt>
                <c:pt idx="15">
                  <c:v>125.76</c:v>
                </c:pt>
              </c:numCache>
            </c:numRef>
          </c:val>
        </c:ser>
        <c:ser>
          <c:idx val="14"/>
          <c:order val="14"/>
          <c:tx>
            <c:strRef>
              <c:f>miss!$P$3</c:f>
              <c:strCache>
                <c:ptCount val="1"/>
                <c:pt idx="0">
                  <c:v>w16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miss!$P$4:$P$19</c:f>
              <c:numCache>
                <c:formatCode>0</c:formatCode>
                <c:ptCount val="16"/>
                <c:pt idx="0">
                  <c:v>169.81</c:v>
                </c:pt>
                <c:pt idx="1">
                  <c:v>170.75</c:v>
                </c:pt>
                <c:pt idx="2">
                  <c:v>163.96</c:v>
                </c:pt>
                <c:pt idx="3">
                  <c:v>178.46</c:v>
                </c:pt>
                <c:pt idx="4">
                  <c:v>183.35</c:v>
                </c:pt>
                <c:pt idx="5">
                  <c:v>129.63</c:v>
                </c:pt>
                <c:pt idx="6">
                  <c:v>157.52000000000001</c:v>
                </c:pt>
                <c:pt idx="7">
                  <c:v>287.2</c:v>
                </c:pt>
                <c:pt idx="8">
                  <c:v>235.49</c:v>
                </c:pt>
                <c:pt idx="9">
                  <c:v>595.48</c:v>
                </c:pt>
                <c:pt idx="10">
                  <c:v>211.64</c:v>
                </c:pt>
                <c:pt idx="11">
                  <c:v>128.59</c:v>
                </c:pt>
                <c:pt idx="12">
                  <c:v>157.91999999999999</c:v>
                </c:pt>
                <c:pt idx="13">
                  <c:v>205.21</c:v>
                </c:pt>
                <c:pt idx="14">
                  <c:v>262.20999999999998</c:v>
                </c:pt>
                <c:pt idx="15">
                  <c:v>135.19999999999999</c:v>
                </c:pt>
              </c:numCache>
            </c:numRef>
          </c:val>
        </c:ser>
        <c:ser>
          <c:idx val="15"/>
          <c:order val="15"/>
          <c:tx>
            <c:strRef>
              <c:f>miss!$Q$3</c:f>
              <c:strCache>
                <c:ptCount val="1"/>
                <c:pt idx="0">
                  <c:v>w64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miss!$Q$4:$Q$19</c:f>
              <c:numCache>
                <c:formatCode>0</c:formatCode>
                <c:ptCount val="16"/>
                <c:pt idx="0">
                  <c:v>420.3</c:v>
                </c:pt>
                <c:pt idx="1">
                  <c:v>421.36</c:v>
                </c:pt>
                <c:pt idx="2">
                  <c:v>408.3</c:v>
                </c:pt>
                <c:pt idx="3">
                  <c:v>407.25</c:v>
                </c:pt>
                <c:pt idx="4">
                  <c:v>375.58</c:v>
                </c:pt>
                <c:pt idx="5">
                  <c:v>146.88999999999999</c:v>
                </c:pt>
                <c:pt idx="6">
                  <c:v>167.09</c:v>
                </c:pt>
                <c:pt idx="7">
                  <c:v>168.46</c:v>
                </c:pt>
                <c:pt idx="8">
                  <c:v>169.5</c:v>
                </c:pt>
                <c:pt idx="9">
                  <c:v>167.78</c:v>
                </c:pt>
                <c:pt idx="10">
                  <c:v>211.64</c:v>
                </c:pt>
                <c:pt idx="11">
                  <c:v>152.78</c:v>
                </c:pt>
                <c:pt idx="12">
                  <c:v>408.03</c:v>
                </c:pt>
                <c:pt idx="13">
                  <c:v>150.1</c:v>
                </c:pt>
                <c:pt idx="14">
                  <c:v>221.38</c:v>
                </c:pt>
                <c:pt idx="15">
                  <c:v>135.19999999999999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35552"/>
        <c:axId val="99333632"/>
      </c:barChart>
      <c:valAx>
        <c:axId val="99333632"/>
        <c:scaling>
          <c:orientation val="minMax"/>
          <c:max val="200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L1 Miss Panelty (cycle)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9335552"/>
        <c:crosses val="autoZero"/>
        <c:crossBetween val="between"/>
        <c:majorUnit val="500"/>
      </c:valAx>
      <c:catAx>
        <c:axId val="9933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9333632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997383740494032"/>
          <c:y val="6.9454443194600729E-2"/>
          <c:w val="5.4385136954034595E-2"/>
          <c:h val="0.861091113610798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151E-2"/>
          <c:w val="0.86924045561215812"/>
          <c:h val="0.838853337424779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IPC!$B$12:$B$19</c:f>
              <c:numCache>
                <c:formatCode>General</c:formatCode>
                <c:ptCount val="8"/>
                <c:pt idx="0">
                  <c:v>0.39</c:v>
                </c:pt>
                <c:pt idx="1">
                  <c:v>0.32</c:v>
                </c:pt>
                <c:pt idx="2">
                  <c:v>0.76</c:v>
                </c:pt>
                <c:pt idx="3">
                  <c:v>0.93</c:v>
                </c:pt>
                <c:pt idx="4">
                  <c:v>0.87</c:v>
                </c:pt>
                <c:pt idx="5">
                  <c:v>0.77</c:v>
                </c:pt>
                <c:pt idx="6">
                  <c:v>0.7</c:v>
                </c:pt>
                <c:pt idx="7">
                  <c:v>0.89</c:v>
                </c:pt>
              </c:numCache>
            </c:numRef>
          </c:val>
        </c:ser>
        <c:ser>
          <c:idx val="1"/>
          <c:order val="1"/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IPC!$C$12:$C$19</c:f>
              <c:numCache>
                <c:formatCode>General</c:formatCode>
                <c:ptCount val="8"/>
                <c:pt idx="0">
                  <c:v>0.83</c:v>
                </c:pt>
                <c:pt idx="1">
                  <c:v>0.68</c:v>
                </c:pt>
                <c:pt idx="2">
                  <c:v>0.76</c:v>
                </c:pt>
                <c:pt idx="3">
                  <c:v>1.1599999999999999</c:v>
                </c:pt>
                <c:pt idx="4">
                  <c:v>0.85</c:v>
                </c:pt>
                <c:pt idx="5">
                  <c:v>1.1299999999999999</c:v>
                </c:pt>
                <c:pt idx="6">
                  <c:v>0.99</c:v>
                </c:pt>
                <c:pt idx="7">
                  <c:v>2.5499999999999998</c:v>
                </c:pt>
              </c:numCache>
            </c:numRef>
          </c:val>
        </c:ser>
        <c:ser>
          <c:idx val="2"/>
          <c:order val="2"/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IPC!$D$12:$D$19</c:f>
              <c:numCache>
                <c:formatCode>General</c:formatCode>
                <c:ptCount val="8"/>
                <c:pt idx="0">
                  <c:v>1.57</c:v>
                </c:pt>
                <c:pt idx="1">
                  <c:v>1.47</c:v>
                </c:pt>
                <c:pt idx="2">
                  <c:v>0.76</c:v>
                </c:pt>
                <c:pt idx="3">
                  <c:v>1.27</c:v>
                </c:pt>
                <c:pt idx="4">
                  <c:v>0.24</c:v>
                </c:pt>
                <c:pt idx="5">
                  <c:v>1.39</c:v>
                </c:pt>
                <c:pt idx="6">
                  <c:v>0.66</c:v>
                </c:pt>
                <c:pt idx="7">
                  <c:v>3.66</c:v>
                </c:pt>
              </c:numCache>
            </c:numRef>
          </c:val>
        </c:ser>
        <c:ser>
          <c:idx val="3"/>
          <c:order val="3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IPC!$E$12:$E$19</c:f>
              <c:numCache>
                <c:formatCode>General</c:formatCode>
                <c:ptCount val="8"/>
                <c:pt idx="0">
                  <c:v>2.17</c:v>
                </c:pt>
                <c:pt idx="1">
                  <c:v>2.4</c:v>
                </c:pt>
                <c:pt idx="2">
                  <c:v>0.76</c:v>
                </c:pt>
                <c:pt idx="3">
                  <c:v>1.26</c:v>
                </c:pt>
                <c:pt idx="4">
                  <c:v>0.84</c:v>
                </c:pt>
                <c:pt idx="5">
                  <c:v>1.41</c:v>
                </c:pt>
                <c:pt idx="6">
                  <c:v>3.92</c:v>
                </c:pt>
                <c:pt idx="7">
                  <c:v>3.66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IPC!$F$12:$F$19</c:f>
              <c:numCache>
                <c:formatCode>General</c:formatCode>
                <c:ptCount val="8"/>
                <c:pt idx="0">
                  <c:v>0.57999999999999996</c:v>
                </c:pt>
                <c:pt idx="1">
                  <c:v>0.64</c:v>
                </c:pt>
                <c:pt idx="2">
                  <c:v>1.44</c:v>
                </c:pt>
                <c:pt idx="3">
                  <c:v>1.9</c:v>
                </c:pt>
                <c:pt idx="4">
                  <c:v>0.9</c:v>
                </c:pt>
                <c:pt idx="5">
                  <c:v>2.0699999999999998</c:v>
                </c:pt>
                <c:pt idx="6">
                  <c:v>1.71</c:v>
                </c:pt>
                <c:pt idx="7">
                  <c:v>3.04</c:v>
                </c:pt>
              </c:numCache>
            </c:numRef>
          </c:val>
        </c:ser>
        <c:ser>
          <c:idx val="5"/>
          <c:order val="5"/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IPC!$G$12:$G$19</c:f>
              <c:numCache>
                <c:formatCode>General</c:formatCode>
                <c:ptCount val="8"/>
                <c:pt idx="0">
                  <c:v>0.22</c:v>
                </c:pt>
                <c:pt idx="1">
                  <c:v>1.4</c:v>
                </c:pt>
                <c:pt idx="2">
                  <c:v>1.44</c:v>
                </c:pt>
                <c:pt idx="3">
                  <c:v>2.4</c:v>
                </c:pt>
                <c:pt idx="4">
                  <c:v>2.12</c:v>
                </c:pt>
                <c:pt idx="5">
                  <c:v>2.39</c:v>
                </c:pt>
                <c:pt idx="6">
                  <c:v>0.75</c:v>
                </c:pt>
                <c:pt idx="7">
                  <c:v>8.81</c:v>
                </c:pt>
              </c:numCache>
            </c:numRef>
          </c:val>
        </c:ser>
        <c:ser>
          <c:idx val="6"/>
          <c:order val="6"/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IPC!$H$12:$H$19</c:f>
              <c:numCache>
                <c:formatCode>General</c:formatCode>
                <c:ptCount val="8"/>
                <c:pt idx="0">
                  <c:v>3.96</c:v>
                </c:pt>
                <c:pt idx="1">
                  <c:v>5.47</c:v>
                </c:pt>
                <c:pt idx="2">
                  <c:v>1.44</c:v>
                </c:pt>
                <c:pt idx="3">
                  <c:v>2.37</c:v>
                </c:pt>
                <c:pt idx="4">
                  <c:v>3.08</c:v>
                </c:pt>
                <c:pt idx="5">
                  <c:v>2.72</c:v>
                </c:pt>
                <c:pt idx="6">
                  <c:v>1.71</c:v>
                </c:pt>
                <c:pt idx="7">
                  <c:v>11.15</c:v>
                </c:pt>
              </c:numCache>
            </c:numRef>
          </c:val>
        </c:ser>
        <c:ser>
          <c:idx val="7"/>
          <c:order val="7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IPC!$J$12:$J$19</c:f>
              <c:numCache>
                <c:formatCode>General</c:formatCode>
                <c:ptCount val="8"/>
                <c:pt idx="0">
                  <c:v>1.48</c:v>
                </c:pt>
                <c:pt idx="1">
                  <c:v>1.1100000000000001</c:v>
                </c:pt>
                <c:pt idx="2">
                  <c:v>0.66</c:v>
                </c:pt>
                <c:pt idx="3">
                  <c:v>0.47</c:v>
                </c:pt>
                <c:pt idx="4">
                  <c:v>2.75</c:v>
                </c:pt>
                <c:pt idx="5">
                  <c:v>4.7300000000000004</c:v>
                </c:pt>
                <c:pt idx="6">
                  <c:v>5.56</c:v>
                </c:pt>
                <c:pt idx="7">
                  <c:v>10.119999999999999</c:v>
                </c:pt>
              </c:numCache>
            </c:numRef>
          </c:val>
        </c:ser>
        <c:ser>
          <c:idx val="8"/>
          <c:order val="8"/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IPC!$K$12:$K$19</c:f>
              <c:numCache>
                <c:formatCode>General</c:formatCode>
                <c:ptCount val="8"/>
                <c:pt idx="0">
                  <c:v>2.94</c:v>
                </c:pt>
                <c:pt idx="1">
                  <c:v>3.26</c:v>
                </c:pt>
                <c:pt idx="2">
                  <c:v>0.66</c:v>
                </c:pt>
                <c:pt idx="3">
                  <c:v>4.84</c:v>
                </c:pt>
                <c:pt idx="4">
                  <c:v>7.69</c:v>
                </c:pt>
                <c:pt idx="5">
                  <c:v>5.64</c:v>
                </c:pt>
                <c:pt idx="6">
                  <c:v>0.45</c:v>
                </c:pt>
                <c:pt idx="7">
                  <c:v>13.72</c:v>
                </c:pt>
              </c:numCache>
            </c:numRef>
          </c:val>
        </c:ser>
        <c:ser>
          <c:idx val="9"/>
          <c:order val="9"/>
          <c:spPr>
            <a:solidFill>
              <a:schemeClr val="tx1"/>
            </a:solidFill>
          </c:spPr>
          <c:invertIfNegative val="0"/>
          <c:cat>
            <c:strRef>
              <c:f>IPC!$A$12:$A$19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IPC!$N$12:$N$19</c:f>
              <c:numCache>
                <c:formatCode>General</c:formatCode>
                <c:ptCount val="8"/>
                <c:pt idx="0">
                  <c:v>1.8</c:v>
                </c:pt>
                <c:pt idx="1">
                  <c:v>1.23</c:v>
                </c:pt>
                <c:pt idx="2">
                  <c:v>14.99</c:v>
                </c:pt>
                <c:pt idx="3">
                  <c:v>7.89</c:v>
                </c:pt>
                <c:pt idx="4">
                  <c:v>7.54</c:v>
                </c:pt>
                <c:pt idx="5">
                  <c:v>9.15</c:v>
                </c:pt>
                <c:pt idx="6">
                  <c:v>16.82</c:v>
                </c:pt>
                <c:pt idx="7">
                  <c:v>11.66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44384"/>
        <c:axId val="97742208"/>
      </c:barChart>
      <c:valAx>
        <c:axId val="97742208"/>
        <c:scaling>
          <c:orientation val="minMax"/>
          <c:max val="18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IPC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7744384"/>
        <c:crosses val="autoZero"/>
        <c:crossBetween val="between"/>
        <c:majorUnit val="3"/>
      </c:valAx>
      <c:catAx>
        <c:axId val="9774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77422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081E-2"/>
          <c:w val="0.8692404556121579"/>
          <c:h val="0.838853337424779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miss!$B$12:$B$19</c:f>
              <c:numCache>
                <c:formatCode>0</c:formatCode>
                <c:ptCount val="8"/>
                <c:pt idx="0">
                  <c:v>164.97</c:v>
                </c:pt>
                <c:pt idx="1">
                  <c:v>162.19</c:v>
                </c:pt>
                <c:pt idx="2">
                  <c:v>207.44</c:v>
                </c:pt>
                <c:pt idx="3">
                  <c:v>246.08</c:v>
                </c:pt>
                <c:pt idx="4">
                  <c:v>212.17</c:v>
                </c:pt>
                <c:pt idx="5">
                  <c:v>171.26</c:v>
                </c:pt>
                <c:pt idx="6">
                  <c:v>183.81</c:v>
                </c:pt>
                <c:pt idx="7">
                  <c:v>190.09</c:v>
                </c:pt>
              </c:numCache>
            </c:numRef>
          </c:val>
        </c:ser>
        <c:ser>
          <c:idx val="1"/>
          <c:order val="1"/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miss!$C$12:$C$19</c:f>
              <c:numCache>
                <c:formatCode>0</c:formatCode>
                <c:ptCount val="8"/>
                <c:pt idx="0">
                  <c:v>137.86000000000001</c:v>
                </c:pt>
                <c:pt idx="1">
                  <c:v>127.24</c:v>
                </c:pt>
                <c:pt idx="2">
                  <c:v>207.44</c:v>
                </c:pt>
                <c:pt idx="3">
                  <c:v>220.69</c:v>
                </c:pt>
                <c:pt idx="4">
                  <c:v>224.33</c:v>
                </c:pt>
                <c:pt idx="5">
                  <c:v>145.22999999999999</c:v>
                </c:pt>
                <c:pt idx="6">
                  <c:v>139.56</c:v>
                </c:pt>
                <c:pt idx="7">
                  <c:v>102.26</c:v>
                </c:pt>
              </c:numCache>
            </c:numRef>
          </c:val>
        </c:ser>
        <c:ser>
          <c:idx val="2"/>
          <c:order val="2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miss!$D$12:$D$19</c:f>
              <c:numCache>
                <c:formatCode>0</c:formatCode>
                <c:ptCount val="8"/>
                <c:pt idx="0">
                  <c:v>164.03</c:v>
                </c:pt>
                <c:pt idx="1">
                  <c:v>170.88</c:v>
                </c:pt>
                <c:pt idx="2">
                  <c:v>207.18</c:v>
                </c:pt>
                <c:pt idx="3">
                  <c:v>192.68</c:v>
                </c:pt>
                <c:pt idx="4">
                  <c:v>395.82</c:v>
                </c:pt>
                <c:pt idx="5">
                  <c:v>146.56</c:v>
                </c:pt>
                <c:pt idx="6">
                  <c:v>144.38</c:v>
                </c:pt>
                <c:pt idx="7">
                  <c:v>91.89</c:v>
                </c:pt>
              </c:numCache>
            </c:numRef>
          </c:val>
        </c:ser>
        <c:ser>
          <c:idx val="3"/>
          <c:order val="3"/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miss!$E$12:$E$19</c:f>
              <c:numCache>
                <c:formatCode>0</c:formatCode>
                <c:ptCount val="8"/>
                <c:pt idx="0">
                  <c:v>236.31</c:v>
                </c:pt>
                <c:pt idx="1">
                  <c:v>292.92</c:v>
                </c:pt>
                <c:pt idx="2">
                  <c:v>207.18</c:v>
                </c:pt>
                <c:pt idx="3">
                  <c:v>186.83</c:v>
                </c:pt>
                <c:pt idx="4">
                  <c:v>407.77</c:v>
                </c:pt>
                <c:pt idx="5">
                  <c:v>145.38999999999999</c:v>
                </c:pt>
                <c:pt idx="6">
                  <c:v>172.53</c:v>
                </c:pt>
                <c:pt idx="7">
                  <c:v>91.89</c:v>
                </c:pt>
              </c:numCache>
            </c:numRef>
          </c:val>
        </c:ser>
        <c:ser>
          <c:idx val="4"/>
          <c:order val="4"/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miss!$F$12:$F$19</c:f>
              <c:numCache>
                <c:formatCode>0</c:formatCode>
                <c:ptCount val="8"/>
                <c:pt idx="0">
                  <c:v>172.31</c:v>
                </c:pt>
                <c:pt idx="1">
                  <c:v>171.67</c:v>
                </c:pt>
                <c:pt idx="2">
                  <c:v>135.25</c:v>
                </c:pt>
                <c:pt idx="3">
                  <c:v>176.89</c:v>
                </c:pt>
                <c:pt idx="4">
                  <c:v>191.24</c:v>
                </c:pt>
                <c:pt idx="5">
                  <c:v>143.1</c:v>
                </c:pt>
                <c:pt idx="6">
                  <c:v>164.62</c:v>
                </c:pt>
                <c:pt idx="7">
                  <c:v>103.68</c:v>
                </c:pt>
              </c:numCache>
            </c:numRef>
          </c:val>
        </c:ser>
        <c:ser>
          <c:idx val="5"/>
          <c:order val="5"/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miss!$G$12:$G$19</c:f>
              <c:numCache>
                <c:formatCode>0</c:formatCode>
                <c:ptCount val="8"/>
                <c:pt idx="0">
                  <c:v>274.41000000000003</c:v>
                </c:pt>
                <c:pt idx="1">
                  <c:v>246.66</c:v>
                </c:pt>
                <c:pt idx="2">
                  <c:v>135.25</c:v>
                </c:pt>
                <c:pt idx="3">
                  <c:v>160.56</c:v>
                </c:pt>
                <c:pt idx="4">
                  <c:v>117.98</c:v>
                </c:pt>
                <c:pt idx="5">
                  <c:v>135.38</c:v>
                </c:pt>
                <c:pt idx="6">
                  <c:v>217.93</c:v>
                </c:pt>
                <c:pt idx="7">
                  <c:v>81.02</c:v>
                </c:pt>
              </c:numCache>
            </c:numRef>
          </c:val>
        </c:ser>
        <c:ser>
          <c:idx val="6"/>
          <c:order val="6"/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miss!$H$12:$H$19</c:f>
              <c:numCache>
                <c:formatCode>0</c:formatCode>
                <c:ptCount val="8"/>
                <c:pt idx="0">
                  <c:v>228.93</c:v>
                </c:pt>
                <c:pt idx="1">
                  <c:v>318.67</c:v>
                </c:pt>
                <c:pt idx="2">
                  <c:v>133.58000000000001</c:v>
                </c:pt>
                <c:pt idx="3">
                  <c:v>157.97999999999999</c:v>
                </c:pt>
                <c:pt idx="4">
                  <c:v>106.05</c:v>
                </c:pt>
                <c:pt idx="5">
                  <c:v>132.81</c:v>
                </c:pt>
                <c:pt idx="6">
                  <c:v>252.43</c:v>
                </c:pt>
                <c:pt idx="7">
                  <c:v>113.79</c:v>
                </c:pt>
              </c:numCache>
            </c:numRef>
          </c:val>
        </c:ser>
        <c:ser>
          <c:idx val="8"/>
          <c:order val="7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miss!$J$12:$J$19</c:f>
              <c:numCache>
                <c:formatCode>0</c:formatCode>
                <c:ptCount val="8"/>
                <c:pt idx="0">
                  <c:v>196.23</c:v>
                </c:pt>
                <c:pt idx="1">
                  <c:v>463.57</c:v>
                </c:pt>
                <c:pt idx="2">
                  <c:v>175.57</c:v>
                </c:pt>
                <c:pt idx="3">
                  <c:v>338.61</c:v>
                </c:pt>
                <c:pt idx="4">
                  <c:v>93.51</c:v>
                </c:pt>
                <c:pt idx="5">
                  <c:v>141.19</c:v>
                </c:pt>
                <c:pt idx="6">
                  <c:v>137.4</c:v>
                </c:pt>
                <c:pt idx="7">
                  <c:v>94.07</c:v>
                </c:pt>
              </c:numCache>
            </c:numRef>
          </c:val>
        </c:ser>
        <c:ser>
          <c:idx val="9"/>
          <c:order val="8"/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miss!$K$12:$K$19</c:f>
              <c:numCache>
                <c:formatCode>0</c:formatCode>
                <c:ptCount val="8"/>
                <c:pt idx="0">
                  <c:v>519.11</c:v>
                </c:pt>
                <c:pt idx="1">
                  <c:v>1037.3699999999999</c:v>
                </c:pt>
                <c:pt idx="2">
                  <c:v>175.57</c:v>
                </c:pt>
                <c:pt idx="3">
                  <c:v>135.86000000000001</c:v>
                </c:pt>
                <c:pt idx="4">
                  <c:v>89.43</c:v>
                </c:pt>
                <c:pt idx="5">
                  <c:v>155.09</c:v>
                </c:pt>
                <c:pt idx="6">
                  <c:v>263.64</c:v>
                </c:pt>
                <c:pt idx="7">
                  <c:v>333.01</c:v>
                </c:pt>
              </c:numCache>
            </c:numRef>
          </c:val>
        </c:ser>
        <c:ser>
          <c:idx val="12"/>
          <c:order val="9"/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miss!$A$12:$A$19</c:f>
              <c:strCache>
                <c:ptCount val="8"/>
                <c:pt idx="0">
                  <c:v>#9</c:v>
                </c:pt>
                <c:pt idx="1">
                  <c:v>#10</c:v>
                </c:pt>
                <c:pt idx="2">
                  <c:v>#11</c:v>
                </c:pt>
                <c:pt idx="3">
                  <c:v>#12</c:v>
                </c:pt>
                <c:pt idx="4">
                  <c:v>#13</c:v>
                </c:pt>
                <c:pt idx="5">
                  <c:v>#14</c:v>
                </c:pt>
                <c:pt idx="6">
                  <c:v>#15</c:v>
                </c:pt>
                <c:pt idx="7">
                  <c:v>#16</c:v>
                </c:pt>
              </c:strCache>
            </c:strRef>
          </c:cat>
          <c:val>
            <c:numRef>
              <c:f>miss!$N$12:$N$19</c:f>
              <c:numCache>
                <c:formatCode>0</c:formatCode>
                <c:ptCount val="8"/>
                <c:pt idx="0">
                  <c:v>946.54</c:v>
                </c:pt>
                <c:pt idx="1">
                  <c:v>1956.76</c:v>
                </c:pt>
                <c:pt idx="2">
                  <c:v>213.99</c:v>
                </c:pt>
                <c:pt idx="3">
                  <c:v>139.86000000000001</c:v>
                </c:pt>
                <c:pt idx="4">
                  <c:v>135.26</c:v>
                </c:pt>
                <c:pt idx="5">
                  <c:v>396.22</c:v>
                </c:pt>
                <c:pt idx="6">
                  <c:v>398.53</c:v>
                </c:pt>
                <c:pt idx="7">
                  <c:v>416.01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06976"/>
        <c:axId val="99400704"/>
      </c:barChart>
      <c:valAx>
        <c:axId val="99400704"/>
        <c:scaling>
          <c:orientation val="minMax"/>
          <c:max val="200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L1 Miss Panelty (cycle)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9406976"/>
        <c:crosses val="autoZero"/>
        <c:crossBetween val="between"/>
        <c:majorUnit val="500"/>
      </c:valAx>
      <c:catAx>
        <c:axId val="9940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940070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73190851143612E-2"/>
          <c:y val="0.11879296337957755"/>
          <c:w val="0.78182805274340705"/>
          <c:h val="0.73506686664166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miss!$B$3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miss!$B$4:$B$11</c:f>
              <c:numCache>
                <c:formatCode>0</c:formatCode>
                <c:ptCount val="8"/>
                <c:pt idx="0">
                  <c:v>203.51</c:v>
                </c:pt>
                <c:pt idx="1">
                  <c:v>214.5</c:v>
                </c:pt>
                <c:pt idx="2">
                  <c:v>201.47</c:v>
                </c:pt>
                <c:pt idx="3">
                  <c:v>213.69</c:v>
                </c:pt>
                <c:pt idx="4">
                  <c:v>182.07</c:v>
                </c:pt>
                <c:pt idx="5">
                  <c:v>158.99</c:v>
                </c:pt>
                <c:pt idx="6">
                  <c:v>102.31</c:v>
                </c:pt>
                <c:pt idx="7">
                  <c:v>111.2</c:v>
                </c:pt>
              </c:numCache>
            </c:numRef>
          </c:val>
        </c:ser>
        <c:ser>
          <c:idx val="1"/>
          <c:order val="1"/>
          <c:tx>
            <c:strRef>
              <c:f>miss!$C$3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miss!$C$4:$C$11</c:f>
              <c:numCache>
                <c:formatCode>0</c:formatCode>
                <c:ptCount val="8"/>
                <c:pt idx="0">
                  <c:v>200.81</c:v>
                </c:pt>
                <c:pt idx="1">
                  <c:v>200.72</c:v>
                </c:pt>
                <c:pt idx="2">
                  <c:v>207.82</c:v>
                </c:pt>
                <c:pt idx="3">
                  <c:v>229.57</c:v>
                </c:pt>
                <c:pt idx="4">
                  <c:v>160.94</c:v>
                </c:pt>
                <c:pt idx="5">
                  <c:v>153.61000000000001</c:v>
                </c:pt>
                <c:pt idx="6">
                  <c:v>111.07</c:v>
                </c:pt>
                <c:pt idx="7">
                  <c:v>103.01</c:v>
                </c:pt>
              </c:numCache>
            </c:numRef>
          </c:val>
        </c:ser>
        <c:ser>
          <c:idx val="2"/>
          <c:order val="2"/>
          <c:tx>
            <c:strRef>
              <c:f>miss!$D$3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miss!$D$4:$D$11</c:f>
              <c:numCache>
                <c:formatCode>0</c:formatCode>
                <c:ptCount val="8"/>
                <c:pt idx="0">
                  <c:v>412.31</c:v>
                </c:pt>
                <c:pt idx="1">
                  <c:v>412.55</c:v>
                </c:pt>
                <c:pt idx="2">
                  <c:v>168.27</c:v>
                </c:pt>
                <c:pt idx="3">
                  <c:v>210.25</c:v>
                </c:pt>
                <c:pt idx="4">
                  <c:v>167.24</c:v>
                </c:pt>
                <c:pt idx="5">
                  <c:v>148.25</c:v>
                </c:pt>
                <c:pt idx="6">
                  <c:v>129.28</c:v>
                </c:pt>
                <c:pt idx="7">
                  <c:v>109.37</c:v>
                </c:pt>
              </c:numCache>
            </c:numRef>
          </c:val>
        </c:ser>
        <c:ser>
          <c:idx val="3"/>
          <c:order val="3"/>
          <c:tx>
            <c:strRef>
              <c:f>miss!$E$3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miss!$E$4:$E$11</c:f>
              <c:numCache>
                <c:formatCode>0</c:formatCode>
                <c:ptCount val="8"/>
                <c:pt idx="0">
                  <c:v>419.75</c:v>
                </c:pt>
                <c:pt idx="1">
                  <c:v>421.78</c:v>
                </c:pt>
                <c:pt idx="2">
                  <c:v>408.43</c:v>
                </c:pt>
                <c:pt idx="3">
                  <c:v>407.34</c:v>
                </c:pt>
                <c:pt idx="4">
                  <c:v>375.63</c:v>
                </c:pt>
                <c:pt idx="5">
                  <c:v>146.38</c:v>
                </c:pt>
                <c:pt idx="6">
                  <c:v>120.47</c:v>
                </c:pt>
                <c:pt idx="7">
                  <c:v>122.27</c:v>
                </c:pt>
              </c:numCache>
            </c:numRef>
          </c:val>
        </c:ser>
        <c:ser>
          <c:idx val="4"/>
          <c:order val="4"/>
          <c:tx>
            <c:strRef>
              <c:f>miss!$F$3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miss!$F$4:$F$11</c:f>
              <c:numCache>
                <c:formatCode>0</c:formatCode>
                <c:ptCount val="8"/>
                <c:pt idx="0">
                  <c:v>359.39</c:v>
                </c:pt>
                <c:pt idx="1">
                  <c:v>149.37</c:v>
                </c:pt>
                <c:pt idx="2">
                  <c:v>172.07</c:v>
                </c:pt>
                <c:pt idx="3">
                  <c:v>336.46</c:v>
                </c:pt>
                <c:pt idx="4">
                  <c:v>173.35</c:v>
                </c:pt>
                <c:pt idx="5">
                  <c:v>143.97999999999999</c:v>
                </c:pt>
                <c:pt idx="6">
                  <c:v>271.17</c:v>
                </c:pt>
                <c:pt idx="7">
                  <c:v>138.88</c:v>
                </c:pt>
              </c:numCache>
            </c:numRef>
          </c:val>
        </c:ser>
        <c:ser>
          <c:idx val="5"/>
          <c:order val="5"/>
          <c:tx>
            <c:strRef>
              <c:f>miss!$G$3</c:f>
              <c:strCache>
                <c:ptCount val="1"/>
                <c:pt idx="0">
                  <c:v>w4 c4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miss!$G$4:$G$11</c:f>
              <c:numCache>
                <c:formatCode>0</c:formatCode>
                <c:ptCount val="8"/>
                <c:pt idx="0">
                  <c:v>349.31</c:v>
                </c:pt>
                <c:pt idx="1">
                  <c:v>151.34</c:v>
                </c:pt>
                <c:pt idx="2">
                  <c:v>166.09</c:v>
                </c:pt>
                <c:pt idx="3">
                  <c:v>223.46</c:v>
                </c:pt>
                <c:pt idx="4">
                  <c:v>150.82</c:v>
                </c:pt>
                <c:pt idx="5">
                  <c:v>139.26</c:v>
                </c:pt>
                <c:pt idx="6">
                  <c:v>175.27</c:v>
                </c:pt>
                <c:pt idx="7">
                  <c:v>125.04</c:v>
                </c:pt>
              </c:numCache>
            </c:numRef>
          </c:val>
        </c:ser>
        <c:ser>
          <c:idx val="6"/>
          <c:order val="6"/>
          <c:tx>
            <c:strRef>
              <c:f>miss!$H$3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miss!$H$4:$H$11</c:f>
              <c:numCache>
                <c:formatCode>0</c:formatCode>
                <c:ptCount val="8"/>
                <c:pt idx="0">
                  <c:v>298.31</c:v>
                </c:pt>
                <c:pt idx="1">
                  <c:v>316.70999999999998</c:v>
                </c:pt>
                <c:pt idx="2">
                  <c:v>158</c:v>
                </c:pt>
                <c:pt idx="3">
                  <c:v>165.47</c:v>
                </c:pt>
                <c:pt idx="4">
                  <c:v>173.48</c:v>
                </c:pt>
                <c:pt idx="5">
                  <c:v>142.15</c:v>
                </c:pt>
                <c:pt idx="6">
                  <c:v>134.65</c:v>
                </c:pt>
                <c:pt idx="7">
                  <c:v>168.1</c:v>
                </c:pt>
              </c:numCache>
            </c:numRef>
          </c:val>
        </c:ser>
        <c:ser>
          <c:idx val="8"/>
          <c:order val="7"/>
          <c:tx>
            <c:strRef>
              <c:f>miss!$J$3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miss!$J$4:$J$11</c:f>
              <c:numCache>
                <c:formatCode>0</c:formatCode>
                <c:ptCount val="8"/>
                <c:pt idx="0">
                  <c:v>252.17</c:v>
                </c:pt>
                <c:pt idx="1">
                  <c:v>170.46</c:v>
                </c:pt>
                <c:pt idx="2">
                  <c:v>299.04000000000002</c:v>
                </c:pt>
                <c:pt idx="3">
                  <c:v>140.31</c:v>
                </c:pt>
                <c:pt idx="4">
                  <c:v>161.05000000000001</c:v>
                </c:pt>
                <c:pt idx="5">
                  <c:v>136.22</c:v>
                </c:pt>
                <c:pt idx="6">
                  <c:v>489.52</c:v>
                </c:pt>
                <c:pt idx="7">
                  <c:v>265.35000000000002</c:v>
                </c:pt>
              </c:numCache>
            </c:numRef>
          </c:val>
        </c:ser>
        <c:ser>
          <c:idx val="9"/>
          <c:order val="8"/>
          <c:tx>
            <c:strRef>
              <c:f>miss!$K$3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miss!$K$4:$K$11</c:f>
              <c:numCache>
                <c:formatCode>0</c:formatCode>
                <c:ptCount val="8"/>
                <c:pt idx="0">
                  <c:v>255.81</c:v>
                </c:pt>
                <c:pt idx="1">
                  <c:v>228.82</c:v>
                </c:pt>
                <c:pt idx="2">
                  <c:v>235.74</c:v>
                </c:pt>
                <c:pt idx="3">
                  <c:v>242.29</c:v>
                </c:pt>
                <c:pt idx="4">
                  <c:v>303.39</c:v>
                </c:pt>
                <c:pt idx="5">
                  <c:v>140.69</c:v>
                </c:pt>
                <c:pt idx="6">
                  <c:v>264.14</c:v>
                </c:pt>
                <c:pt idx="7">
                  <c:v>570.53</c:v>
                </c:pt>
              </c:numCache>
            </c:numRef>
          </c:val>
        </c:ser>
        <c:ser>
          <c:idx val="12"/>
          <c:order val="9"/>
          <c:tx>
            <c:strRef>
              <c:f>miss!$N$3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miss!$A$4:$A$11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miss!$N$4:$N$11</c:f>
              <c:numCache>
                <c:formatCode>0</c:formatCode>
                <c:ptCount val="8"/>
                <c:pt idx="0">
                  <c:v>347.45</c:v>
                </c:pt>
                <c:pt idx="1">
                  <c:v>370.01</c:v>
                </c:pt>
                <c:pt idx="2">
                  <c:v>324.88</c:v>
                </c:pt>
                <c:pt idx="3">
                  <c:v>290.01</c:v>
                </c:pt>
                <c:pt idx="4">
                  <c:v>413.47</c:v>
                </c:pt>
                <c:pt idx="5">
                  <c:v>127.3</c:v>
                </c:pt>
                <c:pt idx="6">
                  <c:v>243.35</c:v>
                </c:pt>
                <c:pt idx="7">
                  <c:v>948.74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28064"/>
        <c:axId val="101126144"/>
      </c:barChart>
      <c:valAx>
        <c:axId val="101126144"/>
        <c:scaling>
          <c:orientation val="minMax"/>
          <c:max val="200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L1 Miss Panelty (cycle)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1128064"/>
        <c:crosses val="autoZero"/>
        <c:crossBetween val="between"/>
        <c:majorUnit val="500"/>
      </c:valAx>
      <c:catAx>
        <c:axId val="10112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112614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687867141607295"/>
          <c:y val="0.16469253843269591"/>
          <c:w val="0.42541682289713784"/>
          <c:h val="0.194424446944132"/>
        </c:manualLayout>
      </c:layout>
      <c:overlay val="0"/>
      <c:spPr>
        <a:solidFill>
          <a:sysClr val="window" lastClr="FFFFFF"/>
        </a:solidFill>
        <a:ln>
          <a:solidFill>
            <a:schemeClr val="bg1">
              <a:lumMod val="85000"/>
            </a:schemeClr>
          </a:solidFill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0940626254437581E-2"/>
          <c:y val="9.457660176848004E-2"/>
          <c:w val="0.87981324813129569"/>
          <c:h val="0.8388533374247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IPC!$B$3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IPC!$B$4:$B$25</c:f>
              <c:numCache>
                <c:formatCode>General</c:formatCode>
                <c:ptCount val="22"/>
                <c:pt idx="0">
                  <c:v>0.67</c:v>
                </c:pt>
                <c:pt idx="1">
                  <c:v>0.67</c:v>
                </c:pt>
                <c:pt idx="2">
                  <c:v>0.72</c:v>
                </c:pt>
                <c:pt idx="3">
                  <c:v>0.72</c:v>
                </c:pt>
                <c:pt idx="4">
                  <c:v>0.62</c:v>
                </c:pt>
                <c:pt idx="5">
                  <c:v>0.52</c:v>
                </c:pt>
                <c:pt idx="6">
                  <c:v>0.79</c:v>
                </c:pt>
                <c:pt idx="7">
                  <c:v>0.37</c:v>
                </c:pt>
                <c:pt idx="8">
                  <c:v>0.39</c:v>
                </c:pt>
                <c:pt idx="9">
                  <c:v>0.32</c:v>
                </c:pt>
                <c:pt idx="10">
                  <c:v>0.76</c:v>
                </c:pt>
                <c:pt idx="11">
                  <c:v>0.93</c:v>
                </c:pt>
                <c:pt idx="12">
                  <c:v>0.87</c:v>
                </c:pt>
                <c:pt idx="13">
                  <c:v>0.77</c:v>
                </c:pt>
                <c:pt idx="14">
                  <c:v>0.7</c:v>
                </c:pt>
                <c:pt idx="15">
                  <c:v>0.89</c:v>
                </c:pt>
                <c:pt idx="16">
                  <c:v>0.42</c:v>
                </c:pt>
                <c:pt idx="17">
                  <c:v>0.53</c:v>
                </c:pt>
                <c:pt idx="18">
                  <c:v>0.31</c:v>
                </c:pt>
                <c:pt idx="19">
                  <c:v>0.31</c:v>
                </c:pt>
                <c:pt idx="20">
                  <c:v>0.77</c:v>
                </c:pt>
                <c:pt idx="21">
                  <c:v>0.9</c:v>
                </c:pt>
              </c:numCache>
            </c:numRef>
          </c:val>
        </c:ser>
        <c:ser>
          <c:idx val="1"/>
          <c:order val="1"/>
          <c:tx>
            <c:strRef>
              <c:f>IPC!$C$3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IPC!$C$4:$C$25</c:f>
              <c:numCache>
                <c:formatCode>General</c:formatCode>
                <c:ptCount val="22"/>
                <c:pt idx="0">
                  <c:v>0.69</c:v>
                </c:pt>
                <c:pt idx="1">
                  <c:v>0.69</c:v>
                </c:pt>
                <c:pt idx="2">
                  <c:v>0.78</c:v>
                </c:pt>
                <c:pt idx="3">
                  <c:v>0.78</c:v>
                </c:pt>
                <c:pt idx="4">
                  <c:v>0.89</c:v>
                </c:pt>
                <c:pt idx="5">
                  <c:v>0.59</c:v>
                </c:pt>
                <c:pt idx="6">
                  <c:v>0.88</c:v>
                </c:pt>
                <c:pt idx="7">
                  <c:v>0.74</c:v>
                </c:pt>
                <c:pt idx="8">
                  <c:v>0.83</c:v>
                </c:pt>
                <c:pt idx="9">
                  <c:v>0.68</c:v>
                </c:pt>
                <c:pt idx="10">
                  <c:v>0.76</c:v>
                </c:pt>
                <c:pt idx="11">
                  <c:v>1.1599999999999999</c:v>
                </c:pt>
                <c:pt idx="12">
                  <c:v>0.85</c:v>
                </c:pt>
                <c:pt idx="13">
                  <c:v>1.1299999999999999</c:v>
                </c:pt>
                <c:pt idx="14">
                  <c:v>0.99</c:v>
                </c:pt>
                <c:pt idx="15">
                  <c:v>2.5499999999999998</c:v>
                </c:pt>
                <c:pt idx="16">
                  <c:v>0.42</c:v>
                </c:pt>
                <c:pt idx="17">
                  <c:v>0.64</c:v>
                </c:pt>
                <c:pt idx="18">
                  <c:v>0.63</c:v>
                </c:pt>
                <c:pt idx="19">
                  <c:v>0.67</c:v>
                </c:pt>
                <c:pt idx="20">
                  <c:v>1.1399999999999999</c:v>
                </c:pt>
                <c:pt idx="21">
                  <c:v>2.58</c:v>
                </c:pt>
              </c:numCache>
            </c:numRef>
          </c:val>
        </c:ser>
        <c:ser>
          <c:idx val="2"/>
          <c:order val="2"/>
          <c:tx>
            <c:strRef>
              <c:f>IPC!$D$3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IPC!$D$4:$D$25</c:f>
              <c:numCache>
                <c:formatCode>General</c:formatCode>
                <c:ptCount val="22"/>
                <c:pt idx="0">
                  <c:v>0.19</c:v>
                </c:pt>
                <c:pt idx="1">
                  <c:v>0.19</c:v>
                </c:pt>
                <c:pt idx="2">
                  <c:v>0.87</c:v>
                </c:pt>
                <c:pt idx="3">
                  <c:v>0.81</c:v>
                </c:pt>
                <c:pt idx="4">
                  <c:v>1.02</c:v>
                </c:pt>
                <c:pt idx="5">
                  <c:v>0.72</c:v>
                </c:pt>
                <c:pt idx="6">
                  <c:v>1.23</c:v>
                </c:pt>
                <c:pt idx="7">
                  <c:v>0.92</c:v>
                </c:pt>
                <c:pt idx="8">
                  <c:v>1.57</c:v>
                </c:pt>
                <c:pt idx="9">
                  <c:v>1.47</c:v>
                </c:pt>
                <c:pt idx="10">
                  <c:v>0.76</c:v>
                </c:pt>
                <c:pt idx="11">
                  <c:v>1.27</c:v>
                </c:pt>
                <c:pt idx="12">
                  <c:v>0.24</c:v>
                </c:pt>
                <c:pt idx="13">
                  <c:v>1.39</c:v>
                </c:pt>
                <c:pt idx="14">
                  <c:v>0.66</c:v>
                </c:pt>
                <c:pt idx="15">
                  <c:v>3.66</c:v>
                </c:pt>
                <c:pt idx="16">
                  <c:v>0.42</c:v>
                </c:pt>
                <c:pt idx="17">
                  <c:v>1.22</c:v>
                </c:pt>
                <c:pt idx="18">
                  <c:v>0.8</c:v>
                </c:pt>
                <c:pt idx="19">
                  <c:v>1.4</c:v>
                </c:pt>
                <c:pt idx="20">
                  <c:v>1.39</c:v>
                </c:pt>
                <c:pt idx="21">
                  <c:v>3.75</c:v>
                </c:pt>
              </c:numCache>
            </c:numRef>
          </c:val>
        </c:ser>
        <c:ser>
          <c:idx val="3"/>
          <c:order val="3"/>
          <c:tx>
            <c:strRef>
              <c:f>IPC!$E$3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IPC!$E$4:$E$25</c:f>
              <c:numCache>
                <c:formatCode>General</c:formatCode>
                <c:ptCount val="22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0.82</c:v>
                </c:pt>
                <c:pt idx="6">
                  <c:v>1.19</c:v>
                </c:pt>
                <c:pt idx="7">
                  <c:v>1.29</c:v>
                </c:pt>
                <c:pt idx="8">
                  <c:v>2.17</c:v>
                </c:pt>
                <c:pt idx="9">
                  <c:v>2.4</c:v>
                </c:pt>
                <c:pt idx="10">
                  <c:v>0.76</c:v>
                </c:pt>
                <c:pt idx="11">
                  <c:v>1.26</c:v>
                </c:pt>
                <c:pt idx="12">
                  <c:v>0.84</c:v>
                </c:pt>
                <c:pt idx="13">
                  <c:v>1.41</c:v>
                </c:pt>
                <c:pt idx="14">
                  <c:v>3.92</c:v>
                </c:pt>
                <c:pt idx="15">
                  <c:v>3.66</c:v>
                </c:pt>
                <c:pt idx="16">
                  <c:v>0.42</c:v>
                </c:pt>
                <c:pt idx="17">
                  <c:v>0.92</c:v>
                </c:pt>
                <c:pt idx="18">
                  <c:v>1.1200000000000001</c:v>
                </c:pt>
                <c:pt idx="19">
                  <c:v>2.46</c:v>
                </c:pt>
                <c:pt idx="20">
                  <c:v>1.39</c:v>
                </c:pt>
                <c:pt idx="21">
                  <c:v>3.75</c:v>
                </c:pt>
              </c:numCache>
            </c:numRef>
          </c:val>
        </c:ser>
        <c:ser>
          <c:idx val="4"/>
          <c:order val="4"/>
          <c:tx>
            <c:strRef>
              <c:f>IPC!$F$3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IPC!$F$4:$F$25</c:f>
              <c:numCache>
                <c:formatCode>General</c:formatCode>
                <c:ptCount val="22"/>
                <c:pt idx="0">
                  <c:v>0.19</c:v>
                </c:pt>
                <c:pt idx="1">
                  <c:v>0.8</c:v>
                </c:pt>
                <c:pt idx="2">
                  <c:v>0.8</c:v>
                </c:pt>
                <c:pt idx="3">
                  <c:v>0.28999999999999998</c:v>
                </c:pt>
                <c:pt idx="4">
                  <c:v>0.72</c:v>
                </c:pt>
                <c:pt idx="5">
                  <c:v>0.8</c:v>
                </c:pt>
                <c:pt idx="6">
                  <c:v>1.1000000000000001</c:v>
                </c:pt>
                <c:pt idx="7">
                  <c:v>0.67</c:v>
                </c:pt>
                <c:pt idx="8">
                  <c:v>0.57999999999999996</c:v>
                </c:pt>
                <c:pt idx="9">
                  <c:v>0.64</c:v>
                </c:pt>
                <c:pt idx="10">
                  <c:v>1.44</c:v>
                </c:pt>
                <c:pt idx="11">
                  <c:v>1.9</c:v>
                </c:pt>
                <c:pt idx="12">
                  <c:v>0.9</c:v>
                </c:pt>
                <c:pt idx="13">
                  <c:v>2.0699999999999998</c:v>
                </c:pt>
                <c:pt idx="14">
                  <c:v>1.71</c:v>
                </c:pt>
                <c:pt idx="15">
                  <c:v>3.04</c:v>
                </c:pt>
                <c:pt idx="16">
                  <c:v>0.44</c:v>
                </c:pt>
                <c:pt idx="17">
                  <c:v>0.79</c:v>
                </c:pt>
                <c:pt idx="18">
                  <c:v>0.65</c:v>
                </c:pt>
                <c:pt idx="19">
                  <c:v>0.64</c:v>
                </c:pt>
                <c:pt idx="20">
                  <c:v>1.65</c:v>
                </c:pt>
                <c:pt idx="21">
                  <c:v>3.07</c:v>
                </c:pt>
              </c:numCache>
            </c:numRef>
          </c:val>
        </c:ser>
        <c:ser>
          <c:idx val="5"/>
          <c:order val="5"/>
          <c:tx>
            <c:strRef>
              <c:f>IPC!$G$3</c:f>
              <c:strCache>
                <c:ptCount val="1"/>
                <c:pt idx="0">
                  <c:v>w4 c4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IPC!$G$4:$G$25</c:f>
              <c:numCache>
                <c:formatCode>General</c:formatCode>
                <c:ptCount val="22"/>
                <c:pt idx="0">
                  <c:v>0.2</c:v>
                </c:pt>
                <c:pt idx="1">
                  <c:v>0.85</c:v>
                </c:pt>
                <c:pt idx="2">
                  <c:v>0.83</c:v>
                </c:pt>
                <c:pt idx="3">
                  <c:v>0.79</c:v>
                </c:pt>
                <c:pt idx="4">
                  <c:v>1.1000000000000001</c:v>
                </c:pt>
                <c:pt idx="5">
                  <c:v>1</c:v>
                </c:pt>
                <c:pt idx="6">
                  <c:v>1.73</c:v>
                </c:pt>
                <c:pt idx="7">
                  <c:v>1.39</c:v>
                </c:pt>
                <c:pt idx="8">
                  <c:v>0.22</c:v>
                </c:pt>
                <c:pt idx="9">
                  <c:v>1.4</c:v>
                </c:pt>
                <c:pt idx="10">
                  <c:v>1.44</c:v>
                </c:pt>
                <c:pt idx="11">
                  <c:v>2.4</c:v>
                </c:pt>
                <c:pt idx="12">
                  <c:v>2.12</c:v>
                </c:pt>
                <c:pt idx="13">
                  <c:v>2.39</c:v>
                </c:pt>
                <c:pt idx="14">
                  <c:v>0.75</c:v>
                </c:pt>
                <c:pt idx="15">
                  <c:v>8.81</c:v>
                </c:pt>
                <c:pt idx="16">
                  <c:v>0.44</c:v>
                </c:pt>
                <c:pt idx="17">
                  <c:v>0.83</c:v>
                </c:pt>
                <c:pt idx="18">
                  <c:v>1.1200000000000001</c:v>
                </c:pt>
                <c:pt idx="19">
                  <c:v>0.93</c:v>
                </c:pt>
                <c:pt idx="20">
                  <c:v>2.39</c:v>
                </c:pt>
                <c:pt idx="21">
                  <c:v>8.8000000000000007</c:v>
                </c:pt>
              </c:numCache>
            </c:numRef>
          </c:val>
        </c:ser>
        <c:ser>
          <c:idx val="6"/>
          <c:order val="6"/>
          <c:tx>
            <c:strRef>
              <c:f>IPC!$H$3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IPC!$H$4:$H$25</c:f>
              <c:numCache>
                <c:formatCode>General</c:formatCode>
                <c:ptCount val="22"/>
                <c:pt idx="0">
                  <c:v>0.21</c:v>
                </c:pt>
                <c:pt idx="1">
                  <c:v>0.21</c:v>
                </c:pt>
                <c:pt idx="2">
                  <c:v>0.93</c:v>
                </c:pt>
                <c:pt idx="3">
                  <c:v>1</c:v>
                </c:pt>
                <c:pt idx="4">
                  <c:v>1.75</c:v>
                </c:pt>
                <c:pt idx="5">
                  <c:v>1.1299999999999999</c:v>
                </c:pt>
                <c:pt idx="6">
                  <c:v>1.97</c:v>
                </c:pt>
                <c:pt idx="7">
                  <c:v>2.06</c:v>
                </c:pt>
                <c:pt idx="8">
                  <c:v>3.96</c:v>
                </c:pt>
                <c:pt idx="9">
                  <c:v>5.47</c:v>
                </c:pt>
                <c:pt idx="10">
                  <c:v>1.44</c:v>
                </c:pt>
                <c:pt idx="11">
                  <c:v>2.37</c:v>
                </c:pt>
                <c:pt idx="12">
                  <c:v>3.08</c:v>
                </c:pt>
                <c:pt idx="13">
                  <c:v>2.72</c:v>
                </c:pt>
                <c:pt idx="14">
                  <c:v>1.71</c:v>
                </c:pt>
                <c:pt idx="15">
                  <c:v>11.15</c:v>
                </c:pt>
                <c:pt idx="16">
                  <c:v>0.44</c:v>
                </c:pt>
                <c:pt idx="17">
                  <c:v>1.1200000000000001</c:v>
                </c:pt>
                <c:pt idx="18">
                  <c:v>4.82</c:v>
                </c:pt>
                <c:pt idx="19">
                  <c:v>4.62</c:v>
                </c:pt>
                <c:pt idx="20">
                  <c:v>2.69</c:v>
                </c:pt>
                <c:pt idx="21">
                  <c:v>11.9</c:v>
                </c:pt>
              </c:numCache>
            </c:numRef>
          </c:val>
        </c:ser>
        <c:ser>
          <c:idx val="7"/>
          <c:order val="7"/>
          <c:tx>
            <c:strRef>
              <c:f>IPC!$I$3</c:f>
              <c:strCache>
                <c:ptCount val="1"/>
                <c:pt idx="0">
                  <c:v>w64 c4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IPC!$I$4:$I$25</c:f>
              <c:numCache>
                <c:formatCode>General</c:formatCode>
                <c:ptCount val="22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1.39</c:v>
                </c:pt>
                <c:pt idx="6">
                  <c:v>1.89</c:v>
                </c:pt>
                <c:pt idx="7">
                  <c:v>2.38</c:v>
                </c:pt>
                <c:pt idx="8">
                  <c:v>8.6999999999999993</c:v>
                </c:pt>
                <c:pt idx="9">
                  <c:v>3.32</c:v>
                </c:pt>
                <c:pt idx="10">
                  <c:v>1.44</c:v>
                </c:pt>
                <c:pt idx="11">
                  <c:v>0.27</c:v>
                </c:pt>
                <c:pt idx="12">
                  <c:v>0.84</c:v>
                </c:pt>
                <c:pt idx="13">
                  <c:v>2.04</c:v>
                </c:pt>
                <c:pt idx="14">
                  <c:v>8.91</c:v>
                </c:pt>
                <c:pt idx="15">
                  <c:v>11.15</c:v>
                </c:pt>
                <c:pt idx="16">
                  <c:v>0.44</c:v>
                </c:pt>
                <c:pt idx="17">
                  <c:v>1.36</c:v>
                </c:pt>
                <c:pt idx="18">
                  <c:v>2.4300000000000002</c:v>
                </c:pt>
                <c:pt idx="19">
                  <c:v>0.52</c:v>
                </c:pt>
                <c:pt idx="20">
                  <c:v>1.96</c:v>
                </c:pt>
                <c:pt idx="21">
                  <c:v>11.9</c:v>
                </c:pt>
              </c:numCache>
            </c:numRef>
          </c:val>
        </c:ser>
        <c:ser>
          <c:idx val="8"/>
          <c:order val="8"/>
          <c:tx>
            <c:strRef>
              <c:f>IPC!$J$3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IPC!$J$4:$J$25</c:f>
              <c:numCache>
                <c:formatCode>General</c:formatCode>
                <c:ptCount val="22"/>
                <c:pt idx="0">
                  <c:v>0.26</c:v>
                </c:pt>
                <c:pt idx="1">
                  <c:v>1.19</c:v>
                </c:pt>
                <c:pt idx="2">
                  <c:v>0.22</c:v>
                </c:pt>
                <c:pt idx="3">
                  <c:v>1.43</c:v>
                </c:pt>
                <c:pt idx="4">
                  <c:v>1.29</c:v>
                </c:pt>
                <c:pt idx="5">
                  <c:v>1.76</c:v>
                </c:pt>
                <c:pt idx="6">
                  <c:v>1.67</c:v>
                </c:pt>
                <c:pt idx="7">
                  <c:v>1.38</c:v>
                </c:pt>
                <c:pt idx="8">
                  <c:v>1.48</c:v>
                </c:pt>
                <c:pt idx="9">
                  <c:v>1.1100000000000001</c:v>
                </c:pt>
                <c:pt idx="10">
                  <c:v>0.66</c:v>
                </c:pt>
                <c:pt idx="11">
                  <c:v>0.47</c:v>
                </c:pt>
                <c:pt idx="12">
                  <c:v>2.75</c:v>
                </c:pt>
                <c:pt idx="13">
                  <c:v>4.7300000000000004</c:v>
                </c:pt>
                <c:pt idx="14">
                  <c:v>5.56</c:v>
                </c:pt>
                <c:pt idx="15">
                  <c:v>10.119999999999999</c:v>
                </c:pt>
                <c:pt idx="16">
                  <c:v>0.44</c:v>
                </c:pt>
                <c:pt idx="17">
                  <c:v>1.6</c:v>
                </c:pt>
                <c:pt idx="18">
                  <c:v>1.1100000000000001</c:v>
                </c:pt>
                <c:pt idx="19">
                  <c:v>1.1100000000000001</c:v>
                </c:pt>
                <c:pt idx="20">
                  <c:v>6.14</c:v>
                </c:pt>
                <c:pt idx="21">
                  <c:v>10.199999999999999</c:v>
                </c:pt>
              </c:numCache>
            </c:numRef>
          </c:val>
        </c:ser>
        <c:ser>
          <c:idx val="9"/>
          <c:order val="9"/>
          <c:tx>
            <c:strRef>
              <c:f>IPC!$K$3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IPC!$K$4:$K$25</c:f>
              <c:numCache>
                <c:formatCode>General</c:formatCode>
                <c:ptCount val="22"/>
                <c:pt idx="0">
                  <c:v>0.28999999999999998</c:v>
                </c:pt>
                <c:pt idx="1">
                  <c:v>0.28000000000000003</c:v>
                </c:pt>
                <c:pt idx="2">
                  <c:v>0.24</c:v>
                </c:pt>
                <c:pt idx="3">
                  <c:v>0.42</c:v>
                </c:pt>
                <c:pt idx="4">
                  <c:v>0.63</c:v>
                </c:pt>
                <c:pt idx="5">
                  <c:v>1.35</c:v>
                </c:pt>
                <c:pt idx="6">
                  <c:v>2.2999999999999998</c:v>
                </c:pt>
                <c:pt idx="7">
                  <c:v>4.99</c:v>
                </c:pt>
                <c:pt idx="8">
                  <c:v>2.94</c:v>
                </c:pt>
                <c:pt idx="9">
                  <c:v>3.26</c:v>
                </c:pt>
                <c:pt idx="10">
                  <c:v>0.66</c:v>
                </c:pt>
                <c:pt idx="11">
                  <c:v>4.84</c:v>
                </c:pt>
                <c:pt idx="12">
                  <c:v>7.69</c:v>
                </c:pt>
                <c:pt idx="13">
                  <c:v>5.64</c:v>
                </c:pt>
                <c:pt idx="14">
                  <c:v>0.45</c:v>
                </c:pt>
                <c:pt idx="15">
                  <c:v>13.72</c:v>
                </c:pt>
                <c:pt idx="16">
                  <c:v>0.44</c:v>
                </c:pt>
                <c:pt idx="17">
                  <c:v>1.38</c:v>
                </c:pt>
                <c:pt idx="18">
                  <c:v>2.08</c:v>
                </c:pt>
                <c:pt idx="19">
                  <c:v>3</c:v>
                </c:pt>
                <c:pt idx="20">
                  <c:v>5.23</c:v>
                </c:pt>
                <c:pt idx="21">
                  <c:v>13.32</c:v>
                </c:pt>
              </c:numCache>
            </c:numRef>
          </c:val>
        </c:ser>
        <c:ser>
          <c:idx val="10"/>
          <c:order val="10"/>
          <c:tx>
            <c:strRef>
              <c:f>IPC!$L$3</c:f>
              <c:strCache>
                <c:ptCount val="1"/>
                <c:pt idx="0">
                  <c:v>w16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IPC!$L$4:$L$25</c:f>
              <c:numCache>
                <c:formatCode>General</c:formatCode>
                <c:ptCount val="22"/>
                <c:pt idx="0">
                  <c:v>0.34</c:v>
                </c:pt>
                <c:pt idx="1">
                  <c:v>0.35</c:v>
                </c:pt>
                <c:pt idx="2">
                  <c:v>1.32</c:v>
                </c:pt>
                <c:pt idx="3">
                  <c:v>0.52</c:v>
                </c:pt>
                <c:pt idx="4">
                  <c:v>5.92</c:v>
                </c:pt>
                <c:pt idx="5">
                  <c:v>1.6</c:v>
                </c:pt>
                <c:pt idx="6">
                  <c:v>2.1800000000000002</c:v>
                </c:pt>
                <c:pt idx="7">
                  <c:v>6.55</c:v>
                </c:pt>
                <c:pt idx="8">
                  <c:v>7.41</c:v>
                </c:pt>
                <c:pt idx="9">
                  <c:v>3.06</c:v>
                </c:pt>
                <c:pt idx="10">
                  <c:v>3.17</c:v>
                </c:pt>
                <c:pt idx="11">
                  <c:v>4.3099999999999996</c:v>
                </c:pt>
                <c:pt idx="12">
                  <c:v>9.34</c:v>
                </c:pt>
                <c:pt idx="13">
                  <c:v>3.99</c:v>
                </c:pt>
                <c:pt idx="14">
                  <c:v>7.59</c:v>
                </c:pt>
                <c:pt idx="15">
                  <c:v>8.9700000000000006</c:v>
                </c:pt>
                <c:pt idx="16">
                  <c:v>0.43</c:v>
                </c:pt>
                <c:pt idx="17">
                  <c:v>0.19</c:v>
                </c:pt>
                <c:pt idx="18">
                  <c:v>2.41</c:v>
                </c:pt>
                <c:pt idx="19">
                  <c:v>4.91</c:v>
                </c:pt>
                <c:pt idx="20">
                  <c:v>3.71</c:v>
                </c:pt>
                <c:pt idx="21">
                  <c:v>9.1999999999999993</c:v>
                </c:pt>
              </c:numCache>
            </c:numRef>
          </c:val>
        </c:ser>
        <c:ser>
          <c:idx val="11"/>
          <c:order val="11"/>
          <c:tx>
            <c:strRef>
              <c:f>IPC!$M$3</c:f>
              <c:strCache>
                <c:ptCount val="1"/>
                <c:pt idx="0">
                  <c:v>w64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IPC!$M$4:$M$25</c:f>
              <c:numCache>
                <c:formatCode>General</c:formatCode>
                <c:ptCount val="22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1.4</c:v>
                </c:pt>
                <c:pt idx="6">
                  <c:v>1.66</c:v>
                </c:pt>
                <c:pt idx="7">
                  <c:v>2.77</c:v>
                </c:pt>
                <c:pt idx="8">
                  <c:v>8.1199999999999992</c:v>
                </c:pt>
                <c:pt idx="9">
                  <c:v>4.21</c:v>
                </c:pt>
                <c:pt idx="10">
                  <c:v>3.17</c:v>
                </c:pt>
                <c:pt idx="11">
                  <c:v>2.88</c:v>
                </c:pt>
                <c:pt idx="12">
                  <c:v>0.84</c:v>
                </c:pt>
                <c:pt idx="13">
                  <c:v>2.0299999999999998</c:v>
                </c:pt>
                <c:pt idx="14">
                  <c:v>5.81</c:v>
                </c:pt>
                <c:pt idx="15">
                  <c:v>8.9700000000000006</c:v>
                </c:pt>
                <c:pt idx="16">
                  <c:v>0.43</c:v>
                </c:pt>
                <c:pt idx="17">
                  <c:v>1.26</c:v>
                </c:pt>
                <c:pt idx="18">
                  <c:v>2.3199999999999998</c:v>
                </c:pt>
                <c:pt idx="19">
                  <c:v>4.21</c:v>
                </c:pt>
                <c:pt idx="20">
                  <c:v>2.13</c:v>
                </c:pt>
                <c:pt idx="21">
                  <c:v>9.1999999999999993</c:v>
                </c:pt>
              </c:numCache>
            </c:numRef>
          </c:val>
        </c:ser>
        <c:ser>
          <c:idx val="12"/>
          <c:order val="12"/>
          <c:tx>
            <c:strRef>
              <c:f>IPC!$N$3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IPC!$N$4:$N$25</c:f>
              <c:numCache>
                <c:formatCode>General</c:formatCode>
                <c:ptCount val="22"/>
                <c:pt idx="0">
                  <c:v>0.6</c:v>
                </c:pt>
                <c:pt idx="1">
                  <c:v>0.63</c:v>
                </c:pt>
                <c:pt idx="2">
                  <c:v>0.4</c:v>
                </c:pt>
                <c:pt idx="3">
                  <c:v>2.97</c:v>
                </c:pt>
                <c:pt idx="4">
                  <c:v>2.4700000000000002</c:v>
                </c:pt>
                <c:pt idx="5">
                  <c:v>2.79</c:v>
                </c:pt>
                <c:pt idx="6">
                  <c:v>1.64</c:v>
                </c:pt>
                <c:pt idx="7">
                  <c:v>1.96</c:v>
                </c:pt>
                <c:pt idx="8">
                  <c:v>1.8</c:v>
                </c:pt>
                <c:pt idx="9">
                  <c:v>1.23</c:v>
                </c:pt>
                <c:pt idx="10">
                  <c:v>14.99</c:v>
                </c:pt>
                <c:pt idx="11">
                  <c:v>7.89</c:v>
                </c:pt>
                <c:pt idx="12">
                  <c:v>7.54</c:v>
                </c:pt>
                <c:pt idx="13">
                  <c:v>9.15</c:v>
                </c:pt>
                <c:pt idx="14">
                  <c:v>16.82</c:v>
                </c:pt>
                <c:pt idx="15">
                  <c:v>11.66</c:v>
                </c:pt>
                <c:pt idx="16">
                  <c:v>0.52</c:v>
                </c:pt>
                <c:pt idx="17">
                  <c:v>3.17</c:v>
                </c:pt>
                <c:pt idx="18">
                  <c:v>1.42</c:v>
                </c:pt>
                <c:pt idx="19">
                  <c:v>1.24</c:v>
                </c:pt>
                <c:pt idx="20">
                  <c:v>9.15</c:v>
                </c:pt>
                <c:pt idx="21">
                  <c:v>11.71</c:v>
                </c:pt>
              </c:numCache>
            </c:numRef>
          </c:val>
        </c:ser>
        <c:ser>
          <c:idx val="13"/>
          <c:order val="13"/>
          <c:tx>
            <c:strRef>
              <c:f>IPC!$O$3</c:f>
              <c:strCache>
                <c:ptCount val="1"/>
                <c:pt idx="0">
                  <c:v>w4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IPC!$O$4:$O$25</c:f>
              <c:numCache>
                <c:formatCode>General</c:formatCode>
                <c:ptCount val="22"/>
                <c:pt idx="0">
                  <c:v>0.94</c:v>
                </c:pt>
                <c:pt idx="1">
                  <c:v>0.73</c:v>
                </c:pt>
                <c:pt idx="2">
                  <c:v>0.47</c:v>
                </c:pt>
                <c:pt idx="3">
                  <c:v>1.27</c:v>
                </c:pt>
                <c:pt idx="4">
                  <c:v>3.06</c:v>
                </c:pt>
                <c:pt idx="5">
                  <c:v>2.3199999999999998</c:v>
                </c:pt>
                <c:pt idx="6">
                  <c:v>2.56</c:v>
                </c:pt>
                <c:pt idx="7">
                  <c:v>0.64</c:v>
                </c:pt>
                <c:pt idx="8">
                  <c:v>2.82</c:v>
                </c:pt>
                <c:pt idx="9">
                  <c:v>1.18</c:v>
                </c:pt>
                <c:pt idx="10">
                  <c:v>14.99</c:v>
                </c:pt>
                <c:pt idx="11">
                  <c:v>6.9</c:v>
                </c:pt>
                <c:pt idx="12">
                  <c:v>8.89</c:v>
                </c:pt>
                <c:pt idx="13">
                  <c:v>8.32</c:v>
                </c:pt>
                <c:pt idx="14">
                  <c:v>11.41</c:v>
                </c:pt>
                <c:pt idx="15">
                  <c:v>5.0999999999999996</c:v>
                </c:pt>
                <c:pt idx="16">
                  <c:v>0.52</c:v>
                </c:pt>
                <c:pt idx="17">
                  <c:v>0.26</c:v>
                </c:pt>
                <c:pt idx="18">
                  <c:v>0.37</c:v>
                </c:pt>
                <c:pt idx="19">
                  <c:v>0.46</c:v>
                </c:pt>
                <c:pt idx="20">
                  <c:v>8.09</c:v>
                </c:pt>
                <c:pt idx="21">
                  <c:v>5.05</c:v>
                </c:pt>
              </c:numCache>
            </c:numRef>
          </c:val>
        </c:ser>
        <c:ser>
          <c:idx val="14"/>
          <c:order val="14"/>
          <c:tx>
            <c:strRef>
              <c:f>IPC!$P$3</c:f>
              <c:strCache>
                <c:ptCount val="1"/>
                <c:pt idx="0">
                  <c:v>w16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IPC!$P$4:$P$25</c:f>
              <c:numCache>
                <c:formatCode>General</c:formatCode>
                <c:ptCount val="22"/>
                <c:pt idx="0">
                  <c:v>1.2</c:v>
                </c:pt>
                <c:pt idx="1">
                  <c:v>1.1299999999999999</c:v>
                </c:pt>
                <c:pt idx="2">
                  <c:v>0.81</c:v>
                </c:pt>
                <c:pt idx="3">
                  <c:v>1.37</c:v>
                </c:pt>
                <c:pt idx="4">
                  <c:v>3.02</c:v>
                </c:pt>
                <c:pt idx="5">
                  <c:v>1.75</c:v>
                </c:pt>
                <c:pt idx="6">
                  <c:v>2.11</c:v>
                </c:pt>
                <c:pt idx="7">
                  <c:v>5.56</c:v>
                </c:pt>
                <c:pt idx="8">
                  <c:v>0.48</c:v>
                </c:pt>
                <c:pt idx="9">
                  <c:v>5.67</c:v>
                </c:pt>
                <c:pt idx="10">
                  <c:v>14.54</c:v>
                </c:pt>
                <c:pt idx="11">
                  <c:v>5.03</c:v>
                </c:pt>
                <c:pt idx="12">
                  <c:v>5.72</c:v>
                </c:pt>
                <c:pt idx="13">
                  <c:v>5.26</c:v>
                </c:pt>
                <c:pt idx="14">
                  <c:v>5.27</c:v>
                </c:pt>
                <c:pt idx="15">
                  <c:v>4.1500000000000004</c:v>
                </c:pt>
                <c:pt idx="16">
                  <c:v>0.53</c:v>
                </c:pt>
                <c:pt idx="17">
                  <c:v>1.75</c:v>
                </c:pt>
                <c:pt idx="18">
                  <c:v>8.4600000000000009</c:v>
                </c:pt>
                <c:pt idx="19">
                  <c:v>6.35</c:v>
                </c:pt>
                <c:pt idx="20">
                  <c:v>5.5</c:v>
                </c:pt>
                <c:pt idx="21">
                  <c:v>4.2300000000000004</c:v>
                </c:pt>
              </c:numCache>
            </c:numRef>
          </c:val>
        </c:ser>
        <c:ser>
          <c:idx val="15"/>
          <c:order val="15"/>
          <c:tx>
            <c:strRef>
              <c:f>IPC!$Q$3</c:f>
              <c:strCache>
                <c:ptCount val="1"/>
                <c:pt idx="0">
                  <c:v>w64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IPC!$A$4:$A$25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IPC!$Q$4:$Q$25</c:f>
              <c:numCache>
                <c:formatCode>General</c:formatCode>
                <c:ptCount val="22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1.01</c:v>
                </c:pt>
                <c:pt idx="6">
                  <c:v>0.61</c:v>
                </c:pt>
                <c:pt idx="7">
                  <c:v>0.61</c:v>
                </c:pt>
                <c:pt idx="8">
                  <c:v>1.94</c:v>
                </c:pt>
                <c:pt idx="9">
                  <c:v>0.61</c:v>
                </c:pt>
                <c:pt idx="10">
                  <c:v>14.54</c:v>
                </c:pt>
                <c:pt idx="11">
                  <c:v>2.02</c:v>
                </c:pt>
                <c:pt idx="12">
                  <c:v>0.84</c:v>
                </c:pt>
                <c:pt idx="13">
                  <c:v>1.67</c:v>
                </c:pt>
                <c:pt idx="14">
                  <c:v>4.22</c:v>
                </c:pt>
                <c:pt idx="15">
                  <c:v>4.1500000000000004</c:v>
                </c:pt>
                <c:pt idx="16">
                  <c:v>0.53</c:v>
                </c:pt>
                <c:pt idx="17">
                  <c:v>0.94</c:v>
                </c:pt>
                <c:pt idx="18">
                  <c:v>0.61</c:v>
                </c:pt>
                <c:pt idx="19">
                  <c:v>0.59</c:v>
                </c:pt>
                <c:pt idx="20">
                  <c:v>1.76</c:v>
                </c:pt>
                <c:pt idx="21">
                  <c:v>4.2300000000000004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24864"/>
        <c:axId val="102322944"/>
      </c:barChart>
      <c:valAx>
        <c:axId val="102322944"/>
        <c:scaling>
          <c:orientation val="minMax"/>
          <c:max val="18"/>
          <c:min val="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IPC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2324864"/>
        <c:crosses val="autoZero"/>
        <c:crossBetween val="between"/>
        <c:majorUnit val="3"/>
      </c:valAx>
      <c:catAx>
        <c:axId val="10232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232294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9410000000000012" l="0" r="0" t="0.39410000000000012" header="0.30000000000000016" footer="0.30000000000000016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04E-2"/>
          <c:w val="0.86924045561215768"/>
          <c:h val="0.8388533374247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BW!$B$3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BW!$B$4:$B$25</c:f>
              <c:numCache>
                <c:formatCode>General</c:formatCode>
                <c:ptCount val="22"/>
                <c:pt idx="0">
                  <c:v>2.78</c:v>
                </c:pt>
                <c:pt idx="1">
                  <c:v>2.64</c:v>
                </c:pt>
                <c:pt idx="2">
                  <c:v>3.2</c:v>
                </c:pt>
                <c:pt idx="3">
                  <c:v>2.4</c:v>
                </c:pt>
                <c:pt idx="4">
                  <c:v>3.24</c:v>
                </c:pt>
                <c:pt idx="5">
                  <c:v>6.72</c:v>
                </c:pt>
                <c:pt idx="6">
                  <c:v>8.5399999999999991</c:v>
                </c:pt>
                <c:pt idx="7">
                  <c:v>6.42</c:v>
                </c:pt>
                <c:pt idx="8">
                  <c:v>3.8</c:v>
                </c:pt>
                <c:pt idx="9">
                  <c:v>3.72</c:v>
                </c:pt>
                <c:pt idx="10">
                  <c:v>2.2200000000000002</c:v>
                </c:pt>
                <c:pt idx="11">
                  <c:v>2.08</c:v>
                </c:pt>
                <c:pt idx="12">
                  <c:v>2.14</c:v>
                </c:pt>
                <c:pt idx="13">
                  <c:v>4.84</c:v>
                </c:pt>
                <c:pt idx="14">
                  <c:v>2.4</c:v>
                </c:pt>
                <c:pt idx="15">
                  <c:v>2.3199999999999998</c:v>
                </c:pt>
                <c:pt idx="16">
                  <c:v>4.5999999999999996</c:v>
                </c:pt>
                <c:pt idx="17">
                  <c:v>6.76</c:v>
                </c:pt>
                <c:pt idx="18">
                  <c:v>3.68</c:v>
                </c:pt>
                <c:pt idx="19">
                  <c:v>3.64</c:v>
                </c:pt>
                <c:pt idx="20">
                  <c:v>4.8600000000000003</c:v>
                </c:pt>
                <c:pt idx="21">
                  <c:v>2.16</c:v>
                </c:pt>
              </c:numCache>
            </c:numRef>
          </c:val>
        </c:ser>
        <c:ser>
          <c:idx val="1"/>
          <c:order val="1"/>
          <c:tx>
            <c:strRef>
              <c:f>BW!$C$3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BW!$C$4:$C$25</c:f>
              <c:numCache>
                <c:formatCode>General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2.9</c:v>
                </c:pt>
                <c:pt idx="3">
                  <c:v>2.2999999999999998</c:v>
                </c:pt>
                <c:pt idx="4">
                  <c:v>4.72</c:v>
                </c:pt>
                <c:pt idx="5">
                  <c:v>8.16</c:v>
                </c:pt>
                <c:pt idx="6">
                  <c:v>8.24</c:v>
                </c:pt>
                <c:pt idx="7">
                  <c:v>11.02</c:v>
                </c:pt>
                <c:pt idx="8">
                  <c:v>8.32</c:v>
                </c:pt>
                <c:pt idx="9">
                  <c:v>8.16</c:v>
                </c:pt>
                <c:pt idx="10">
                  <c:v>2.2200000000000002</c:v>
                </c:pt>
                <c:pt idx="11">
                  <c:v>2.36</c:v>
                </c:pt>
                <c:pt idx="12">
                  <c:v>2.42</c:v>
                </c:pt>
                <c:pt idx="13">
                  <c:v>7.38</c:v>
                </c:pt>
                <c:pt idx="14">
                  <c:v>3.9</c:v>
                </c:pt>
                <c:pt idx="15">
                  <c:v>6.08</c:v>
                </c:pt>
                <c:pt idx="16">
                  <c:v>4.5999999999999996</c:v>
                </c:pt>
                <c:pt idx="17">
                  <c:v>7.96</c:v>
                </c:pt>
                <c:pt idx="18">
                  <c:v>7.4</c:v>
                </c:pt>
                <c:pt idx="19">
                  <c:v>8.0399999999999991</c:v>
                </c:pt>
                <c:pt idx="20">
                  <c:v>7.42</c:v>
                </c:pt>
                <c:pt idx="21">
                  <c:v>5.72</c:v>
                </c:pt>
              </c:numCache>
            </c:numRef>
          </c:val>
        </c:ser>
        <c:ser>
          <c:idx val="2"/>
          <c:order val="2"/>
          <c:tx>
            <c:strRef>
              <c:f>BW!$D$3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BW!$D$4:$D$25</c:f>
              <c:numCache>
                <c:formatCode>General</c:formatCode>
                <c:ptCount val="22"/>
                <c:pt idx="0">
                  <c:v>0.98</c:v>
                </c:pt>
                <c:pt idx="1">
                  <c:v>0.98</c:v>
                </c:pt>
                <c:pt idx="2">
                  <c:v>4.78</c:v>
                </c:pt>
                <c:pt idx="3">
                  <c:v>2.7</c:v>
                </c:pt>
                <c:pt idx="4">
                  <c:v>5.4</c:v>
                </c:pt>
                <c:pt idx="5">
                  <c:v>7.66</c:v>
                </c:pt>
                <c:pt idx="6">
                  <c:v>10.119999999999999</c:v>
                </c:pt>
                <c:pt idx="7">
                  <c:v>12.4</c:v>
                </c:pt>
                <c:pt idx="8">
                  <c:v>12.4</c:v>
                </c:pt>
                <c:pt idx="9">
                  <c:v>11.86</c:v>
                </c:pt>
                <c:pt idx="10">
                  <c:v>2.2000000000000002</c:v>
                </c:pt>
                <c:pt idx="11">
                  <c:v>3.52</c:v>
                </c:pt>
                <c:pt idx="12">
                  <c:v>1.02</c:v>
                </c:pt>
                <c:pt idx="13">
                  <c:v>9.42</c:v>
                </c:pt>
                <c:pt idx="14">
                  <c:v>3.42</c:v>
                </c:pt>
                <c:pt idx="15">
                  <c:v>8.6199999999999992</c:v>
                </c:pt>
                <c:pt idx="16">
                  <c:v>4.62</c:v>
                </c:pt>
                <c:pt idx="17">
                  <c:v>9.48</c:v>
                </c:pt>
                <c:pt idx="18">
                  <c:v>8.9</c:v>
                </c:pt>
                <c:pt idx="19">
                  <c:v>11.84</c:v>
                </c:pt>
                <c:pt idx="20">
                  <c:v>9.44</c:v>
                </c:pt>
                <c:pt idx="21">
                  <c:v>8.1999999999999993</c:v>
                </c:pt>
              </c:numCache>
            </c:numRef>
          </c:val>
        </c:ser>
        <c:ser>
          <c:idx val="3"/>
          <c:order val="3"/>
          <c:tx>
            <c:strRef>
              <c:f>BW!$E$3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BW!$E$4:$E$25</c:f>
              <c:numCache>
                <c:formatCode>General</c:formatCode>
                <c:ptCount val="22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8.6199999999999992</c:v>
                </c:pt>
                <c:pt idx="6">
                  <c:v>9.74</c:v>
                </c:pt>
                <c:pt idx="7">
                  <c:v>14.52</c:v>
                </c:pt>
                <c:pt idx="8">
                  <c:v>13.24</c:v>
                </c:pt>
                <c:pt idx="9">
                  <c:v>13.18</c:v>
                </c:pt>
                <c:pt idx="10">
                  <c:v>2.2000000000000002</c:v>
                </c:pt>
                <c:pt idx="11">
                  <c:v>3.74</c:v>
                </c:pt>
                <c:pt idx="12">
                  <c:v>0.98</c:v>
                </c:pt>
                <c:pt idx="13">
                  <c:v>10.14</c:v>
                </c:pt>
                <c:pt idx="14">
                  <c:v>8.9</c:v>
                </c:pt>
                <c:pt idx="15">
                  <c:v>8.6199999999999992</c:v>
                </c:pt>
                <c:pt idx="16">
                  <c:v>4.62</c:v>
                </c:pt>
                <c:pt idx="17">
                  <c:v>8.7799999999999994</c:v>
                </c:pt>
                <c:pt idx="18">
                  <c:v>10.84</c:v>
                </c:pt>
                <c:pt idx="19">
                  <c:v>12.4</c:v>
                </c:pt>
                <c:pt idx="20">
                  <c:v>10.039999999999999</c:v>
                </c:pt>
                <c:pt idx="21">
                  <c:v>8.1999999999999993</c:v>
                </c:pt>
              </c:numCache>
            </c:numRef>
          </c:val>
        </c:ser>
        <c:ser>
          <c:idx val="4"/>
          <c:order val="4"/>
          <c:tx>
            <c:strRef>
              <c:f>BW!$F$3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BW!$F$4:$F$25</c:f>
              <c:numCache>
                <c:formatCode>General</c:formatCode>
                <c:ptCount val="22"/>
                <c:pt idx="0">
                  <c:v>1.1399999999999999</c:v>
                </c:pt>
                <c:pt idx="1">
                  <c:v>5.88</c:v>
                </c:pt>
                <c:pt idx="2">
                  <c:v>4.42</c:v>
                </c:pt>
                <c:pt idx="3">
                  <c:v>1.22</c:v>
                </c:pt>
                <c:pt idx="4">
                  <c:v>3.78</c:v>
                </c:pt>
                <c:pt idx="5">
                  <c:v>8.18</c:v>
                </c:pt>
                <c:pt idx="6">
                  <c:v>11.28</c:v>
                </c:pt>
                <c:pt idx="7">
                  <c:v>13.72</c:v>
                </c:pt>
                <c:pt idx="8">
                  <c:v>5.6</c:v>
                </c:pt>
                <c:pt idx="9">
                  <c:v>8.24</c:v>
                </c:pt>
                <c:pt idx="10">
                  <c:v>3.82</c:v>
                </c:pt>
                <c:pt idx="11">
                  <c:v>3.2</c:v>
                </c:pt>
                <c:pt idx="12">
                  <c:v>2.42</c:v>
                </c:pt>
                <c:pt idx="13">
                  <c:v>9.6</c:v>
                </c:pt>
                <c:pt idx="14">
                  <c:v>3.32</c:v>
                </c:pt>
                <c:pt idx="15">
                  <c:v>6.54</c:v>
                </c:pt>
                <c:pt idx="16">
                  <c:v>4.88</c:v>
                </c:pt>
                <c:pt idx="17">
                  <c:v>7.36</c:v>
                </c:pt>
                <c:pt idx="18">
                  <c:v>8.42</c:v>
                </c:pt>
                <c:pt idx="19">
                  <c:v>8.42</c:v>
                </c:pt>
                <c:pt idx="20">
                  <c:v>7.46</c:v>
                </c:pt>
                <c:pt idx="21">
                  <c:v>6.94</c:v>
                </c:pt>
              </c:numCache>
            </c:numRef>
          </c:val>
        </c:ser>
        <c:ser>
          <c:idx val="5"/>
          <c:order val="5"/>
          <c:tx>
            <c:strRef>
              <c:f>BW!$G$3</c:f>
              <c:strCache>
                <c:ptCount val="1"/>
                <c:pt idx="0">
                  <c:v>w4 c4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BW!$G$4:$G$25</c:f>
              <c:numCache>
                <c:formatCode>General</c:formatCode>
                <c:ptCount val="22"/>
                <c:pt idx="0">
                  <c:v>1.2</c:v>
                </c:pt>
                <c:pt idx="1">
                  <c:v>6.36</c:v>
                </c:pt>
                <c:pt idx="2">
                  <c:v>4.96</c:v>
                </c:pt>
                <c:pt idx="3">
                  <c:v>2.44</c:v>
                </c:pt>
                <c:pt idx="4">
                  <c:v>6.08</c:v>
                </c:pt>
                <c:pt idx="5">
                  <c:v>9.2200000000000006</c:v>
                </c:pt>
                <c:pt idx="6">
                  <c:v>13.86</c:v>
                </c:pt>
                <c:pt idx="7">
                  <c:v>22.94</c:v>
                </c:pt>
                <c:pt idx="8">
                  <c:v>1.7</c:v>
                </c:pt>
                <c:pt idx="9">
                  <c:v>17.22</c:v>
                </c:pt>
                <c:pt idx="10">
                  <c:v>3.82</c:v>
                </c:pt>
                <c:pt idx="11">
                  <c:v>5.3</c:v>
                </c:pt>
                <c:pt idx="12">
                  <c:v>5.12</c:v>
                </c:pt>
                <c:pt idx="13">
                  <c:v>11.9</c:v>
                </c:pt>
                <c:pt idx="14">
                  <c:v>2.46</c:v>
                </c:pt>
                <c:pt idx="15">
                  <c:v>19.7</c:v>
                </c:pt>
                <c:pt idx="16">
                  <c:v>4.88</c:v>
                </c:pt>
                <c:pt idx="17">
                  <c:v>8.94</c:v>
                </c:pt>
                <c:pt idx="18">
                  <c:v>14.22</c:v>
                </c:pt>
                <c:pt idx="19">
                  <c:v>12.06</c:v>
                </c:pt>
                <c:pt idx="20">
                  <c:v>12.12</c:v>
                </c:pt>
                <c:pt idx="21">
                  <c:v>18.739999999999998</c:v>
                </c:pt>
              </c:numCache>
            </c:numRef>
          </c:val>
        </c:ser>
        <c:ser>
          <c:idx val="6"/>
          <c:order val="6"/>
          <c:tx>
            <c:strRef>
              <c:f>BW!$H$3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BW!$H$4:$H$25</c:f>
              <c:numCache>
                <c:formatCode>General</c:formatCode>
                <c:ptCount val="22"/>
                <c:pt idx="0">
                  <c:v>1.4</c:v>
                </c:pt>
                <c:pt idx="1">
                  <c:v>1.4</c:v>
                </c:pt>
                <c:pt idx="2">
                  <c:v>6.3</c:v>
                </c:pt>
                <c:pt idx="3">
                  <c:v>4.42</c:v>
                </c:pt>
                <c:pt idx="4">
                  <c:v>7.96</c:v>
                </c:pt>
                <c:pt idx="5">
                  <c:v>10.02</c:v>
                </c:pt>
                <c:pt idx="6">
                  <c:v>15.72</c:v>
                </c:pt>
                <c:pt idx="7">
                  <c:v>25.16</c:v>
                </c:pt>
                <c:pt idx="8">
                  <c:v>18.38</c:v>
                </c:pt>
                <c:pt idx="9">
                  <c:v>19.36</c:v>
                </c:pt>
                <c:pt idx="10">
                  <c:v>3.9</c:v>
                </c:pt>
                <c:pt idx="11">
                  <c:v>6.44</c:v>
                </c:pt>
                <c:pt idx="12">
                  <c:v>7.18</c:v>
                </c:pt>
                <c:pt idx="13">
                  <c:v>15.9</c:v>
                </c:pt>
                <c:pt idx="14">
                  <c:v>4.34</c:v>
                </c:pt>
                <c:pt idx="15">
                  <c:v>27.7</c:v>
                </c:pt>
                <c:pt idx="16">
                  <c:v>4.88</c:v>
                </c:pt>
                <c:pt idx="17">
                  <c:v>10.119999999999999</c:v>
                </c:pt>
                <c:pt idx="18">
                  <c:v>17.2</c:v>
                </c:pt>
                <c:pt idx="19">
                  <c:v>19.34</c:v>
                </c:pt>
                <c:pt idx="20">
                  <c:v>15.22</c:v>
                </c:pt>
                <c:pt idx="21">
                  <c:v>27.4</c:v>
                </c:pt>
              </c:numCache>
            </c:numRef>
          </c:val>
        </c:ser>
        <c:ser>
          <c:idx val="7"/>
          <c:order val="7"/>
          <c:tx>
            <c:strRef>
              <c:f>BW!$I$3</c:f>
              <c:strCache>
                <c:ptCount val="1"/>
                <c:pt idx="0">
                  <c:v>w64 c4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BW!$I$4:$I$25</c:f>
              <c:numCache>
                <c:formatCode>General</c:formatCode>
                <c:ptCount val="22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12.1</c:v>
                </c:pt>
                <c:pt idx="6">
                  <c:v>15.26</c:v>
                </c:pt>
                <c:pt idx="7">
                  <c:v>21.02</c:v>
                </c:pt>
                <c:pt idx="8">
                  <c:v>18.260000000000002</c:v>
                </c:pt>
                <c:pt idx="9">
                  <c:v>16.760000000000002</c:v>
                </c:pt>
                <c:pt idx="10">
                  <c:v>3.9</c:v>
                </c:pt>
                <c:pt idx="11">
                  <c:v>1.08</c:v>
                </c:pt>
                <c:pt idx="12">
                  <c:v>0.98</c:v>
                </c:pt>
                <c:pt idx="13">
                  <c:v>13.78</c:v>
                </c:pt>
                <c:pt idx="14">
                  <c:v>13.1</c:v>
                </c:pt>
                <c:pt idx="15">
                  <c:v>27.7</c:v>
                </c:pt>
                <c:pt idx="16">
                  <c:v>4.88</c:v>
                </c:pt>
                <c:pt idx="17">
                  <c:v>12</c:v>
                </c:pt>
                <c:pt idx="18">
                  <c:v>15.84</c:v>
                </c:pt>
                <c:pt idx="19">
                  <c:v>2.88</c:v>
                </c:pt>
                <c:pt idx="20">
                  <c:v>13.02</c:v>
                </c:pt>
                <c:pt idx="21">
                  <c:v>27.4</c:v>
                </c:pt>
              </c:numCache>
            </c:numRef>
          </c:val>
        </c:ser>
        <c:ser>
          <c:idx val="8"/>
          <c:order val="8"/>
          <c:tx>
            <c:strRef>
              <c:f>BW!$J$3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BW!$J$4:$J$25</c:f>
              <c:numCache>
                <c:formatCode>General</c:formatCode>
                <c:ptCount val="22"/>
                <c:pt idx="0">
                  <c:v>2.44</c:v>
                </c:pt>
                <c:pt idx="1">
                  <c:v>15.46</c:v>
                </c:pt>
                <c:pt idx="2">
                  <c:v>1.58</c:v>
                </c:pt>
                <c:pt idx="3">
                  <c:v>6.68</c:v>
                </c:pt>
                <c:pt idx="4">
                  <c:v>8.8800000000000008</c:v>
                </c:pt>
                <c:pt idx="5">
                  <c:v>12.52</c:v>
                </c:pt>
                <c:pt idx="6">
                  <c:v>12.16</c:v>
                </c:pt>
                <c:pt idx="7">
                  <c:v>33.340000000000003</c:v>
                </c:pt>
                <c:pt idx="8">
                  <c:v>15.8</c:v>
                </c:pt>
                <c:pt idx="9">
                  <c:v>15.3</c:v>
                </c:pt>
                <c:pt idx="10">
                  <c:v>2.76</c:v>
                </c:pt>
                <c:pt idx="11">
                  <c:v>1.1599999999999999</c:v>
                </c:pt>
                <c:pt idx="12">
                  <c:v>6.74</c:v>
                </c:pt>
                <c:pt idx="13">
                  <c:v>21.62</c:v>
                </c:pt>
                <c:pt idx="14">
                  <c:v>7.38</c:v>
                </c:pt>
                <c:pt idx="15">
                  <c:v>25.4</c:v>
                </c:pt>
                <c:pt idx="16">
                  <c:v>4.96</c:v>
                </c:pt>
                <c:pt idx="17">
                  <c:v>11.38</c:v>
                </c:pt>
                <c:pt idx="18">
                  <c:v>15.26</c:v>
                </c:pt>
                <c:pt idx="19">
                  <c:v>15.36</c:v>
                </c:pt>
                <c:pt idx="20">
                  <c:v>28.82</c:v>
                </c:pt>
                <c:pt idx="21">
                  <c:v>25.16</c:v>
                </c:pt>
              </c:numCache>
            </c:numRef>
          </c:val>
        </c:ser>
        <c:ser>
          <c:idx val="9"/>
          <c:order val="9"/>
          <c:tx>
            <c:strRef>
              <c:f>BW!$K$3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BW!$K$4:$K$25</c:f>
              <c:numCache>
                <c:formatCode>General</c:formatCode>
                <c:ptCount val="22"/>
                <c:pt idx="0">
                  <c:v>2.66</c:v>
                </c:pt>
                <c:pt idx="1">
                  <c:v>2.58</c:v>
                </c:pt>
                <c:pt idx="2">
                  <c:v>1.8</c:v>
                </c:pt>
                <c:pt idx="3">
                  <c:v>2.1</c:v>
                </c:pt>
                <c:pt idx="4">
                  <c:v>4.0199999999999996</c:v>
                </c:pt>
                <c:pt idx="5">
                  <c:v>8.9600000000000009</c:v>
                </c:pt>
                <c:pt idx="6">
                  <c:v>15.24</c:v>
                </c:pt>
                <c:pt idx="7">
                  <c:v>35.06</c:v>
                </c:pt>
                <c:pt idx="8">
                  <c:v>21.94</c:v>
                </c:pt>
                <c:pt idx="9">
                  <c:v>19.98</c:v>
                </c:pt>
                <c:pt idx="10">
                  <c:v>2.76</c:v>
                </c:pt>
                <c:pt idx="11">
                  <c:v>11.4</c:v>
                </c:pt>
                <c:pt idx="12">
                  <c:v>16.84</c:v>
                </c:pt>
                <c:pt idx="13">
                  <c:v>29.2</c:v>
                </c:pt>
                <c:pt idx="14">
                  <c:v>1.38</c:v>
                </c:pt>
                <c:pt idx="15">
                  <c:v>37.159999999999997</c:v>
                </c:pt>
                <c:pt idx="16">
                  <c:v>4.96</c:v>
                </c:pt>
                <c:pt idx="17">
                  <c:v>9.74</c:v>
                </c:pt>
                <c:pt idx="18">
                  <c:v>16.5</c:v>
                </c:pt>
                <c:pt idx="19">
                  <c:v>20.420000000000002</c:v>
                </c:pt>
                <c:pt idx="20">
                  <c:v>26.88</c:v>
                </c:pt>
                <c:pt idx="21">
                  <c:v>35.799999999999997</c:v>
                </c:pt>
              </c:numCache>
            </c:numRef>
          </c:val>
        </c:ser>
        <c:ser>
          <c:idx val="10"/>
          <c:order val="10"/>
          <c:tx>
            <c:strRef>
              <c:f>BW!$L$3</c:f>
              <c:strCache>
                <c:ptCount val="1"/>
                <c:pt idx="0">
                  <c:v>w16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BW!$L$4:$L$25</c:f>
              <c:numCache>
                <c:formatCode>General</c:formatCode>
                <c:ptCount val="22"/>
                <c:pt idx="0">
                  <c:v>3.12</c:v>
                </c:pt>
                <c:pt idx="1">
                  <c:v>3.26</c:v>
                </c:pt>
                <c:pt idx="2">
                  <c:v>11.92</c:v>
                </c:pt>
                <c:pt idx="3">
                  <c:v>2.76</c:v>
                </c:pt>
                <c:pt idx="4">
                  <c:v>14.08</c:v>
                </c:pt>
                <c:pt idx="5">
                  <c:v>12.36</c:v>
                </c:pt>
                <c:pt idx="6">
                  <c:v>15.8</c:v>
                </c:pt>
                <c:pt idx="7">
                  <c:v>30.22</c:v>
                </c:pt>
                <c:pt idx="8">
                  <c:v>20.100000000000001</c:v>
                </c:pt>
                <c:pt idx="9">
                  <c:v>20.16</c:v>
                </c:pt>
                <c:pt idx="10">
                  <c:v>13.14</c:v>
                </c:pt>
                <c:pt idx="11">
                  <c:v>11.6</c:v>
                </c:pt>
                <c:pt idx="12">
                  <c:v>23.14</c:v>
                </c:pt>
                <c:pt idx="13">
                  <c:v>21.82</c:v>
                </c:pt>
                <c:pt idx="14">
                  <c:v>17.920000000000002</c:v>
                </c:pt>
                <c:pt idx="15">
                  <c:v>25.56</c:v>
                </c:pt>
                <c:pt idx="16">
                  <c:v>4.88</c:v>
                </c:pt>
                <c:pt idx="17">
                  <c:v>1.22</c:v>
                </c:pt>
                <c:pt idx="18">
                  <c:v>16.739999999999998</c:v>
                </c:pt>
                <c:pt idx="19">
                  <c:v>20.38</c:v>
                </c:pt>
                <c:pt idx="20">
                  <c:v>20.239999999999998</c:v>
                </c:pt>
                <c:pt idx="21">
                  <c:v>24.48</c:v>
                </c:pt>
              </c:numCache>
            </c:numRef>
          </c:val>
        </c:ser>
        <c:ser>
          <c:idx val="11"/>
          <c:order val="11"/>
          <c:tx>
            <c:strRef>
              <c:f>BW!$M$3</c:f>
              <c:strCache>
                <c:ptCount val="1"/>
                <c:pt idx="0">
                  <c:v>w64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BW!$M$4:$M$25</c:f>
              <c:numCache>
                <c:formatCode>General</c:formatCode>
                <c:ptCount val="22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11.96</c:v>
                </c:pt>
                <c:pt idx="6">
                  <c:v>12.12</c:v>
                </c:pt>
                <c:pt idx="7">
                  <c:v>21.88</c:v>
                </c:pt>
                <c:pt idx="8">
                  <c:v>17.600000000000001</c:v>
                </c:pt>
                <c:pt idx="9">
                  <c:v>17.36</c:v>
                </c:pt>
                <c:pt idx="10">
                  <c:v>13.14</c:v>
                </c:pt>
                <c:pt idx="11">
                  <c:v>10.28</c:v>
                </c:pt>
                <c:pt idx="12">
                  <c:v>0.98</c:v>
                </c:pt>
                <c:pt idx="13">
                  <c:v>13.68</c:v>
                </c:pt>
                <c:pt idx="14">
                  <c:v>11.88</c:v>
                </c:pt>
                <c:pt idx="15">
                  <c:v>25.56</c:v>
                </c:pt>
                <c:pt idx="16">
                  <c:v>4.88</c:v>
                </c:pt>
                <c:pt idx="17">
                  <c:v>10.92</c:v>
                </c:pt>
                <c:pt idx="18">
                  <c:v>15.14</c:v>
                </c:pt>
                <c:pt idx="19">
                  <c:v>17.52</c:v>
                </c:pt>
                <c:pt idx="20">
                  <c:v>13.94</c:v>
                </c:pt>
                <c:pt idx="21">
                  <c:v>24.48</c:v>
                </c:pt>
              </c:numCache>
            </c:numRef>
          </c:val>
        </c:ser>
        <c:ser>
          <c:idx val="12"/>
          <c:order val="12"/>
          <c:tx>
            <c:strRef>
              <c:f>BW!$N$3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BW!$N$4:$N$25</c:f>
              <c:numCache>
                <c:formatCode>General</c:formatCode>
                <c:ptCount val="22"/>
                <c:pt idx="0">
                  <c:v>7.78</c:v>
                </c:pt>
                <c:pt idx="1">
                  <c:v>7.76</c:v>
                </c:pt>
                <c:pt idx="2">
                  <c:v>4.46</c:v>
                </c:pt>
                <c:pt idx="3">
                  <c:v>14.34</c:v>
                </c:pt>
                <c:pt idx="4">
                  <c:v>17.28</c:v>
                </c:pt>
                <c:pt idx="5">
                  <c:v>15.84</c:v>
                </c:pt>
                <c:pt idx="6">
                  <c:v>12.84</c:v>
                </c:pt>
                <c:pt idx="7">
                  <c:v>37.74</c:v>
                </c:pt>
                <c:pt idx="8">
                  <c:v>18.739999999999998</c:v>
                </c:pt>
                <c:pt idx="9">
                  <c:v>16.68</c:v>
                </c:pt>
                <c:pt idx="10">
                  <c:v>20.86</c:v>
                </c:pt>
                <c:pt idx="11">
                  <c:v>18.04</c:v>
                </c:pt>
                <c:pt idx="12">
                  <c:v>23.26</c:v>
                </c:pt>
                <c:pt idx="13">
                  <c:v>49.36</c:v>
                </c:pt>
                <c:pt idx="14">
                  <c:v>20.96</c:v>
                </c:pt>
                <c:pt idx="15">
                  <c:v>34.520000000000003</c:v>
                </c:pt>
                <c:pt idx="16">
                  <c:v>5.74</c:v>
                </c:pt>
                <c:pt idx="17">
                  <c:v>18.72</c:v>
                </c:pt>
                <c:pt idx="18">
                  <c:v>17.84</c:v>
                </c:pt>
                <c:pt idx="19">
                  <c:v>16.7</c:v>
                </c:pt>
                <c:pt idx="20">
                  <c:v>50</c:v>
                </c:pt>
                <c:pt idx="21">
                  <c:v>35.159999999999997</c:v>
                </c:pt>
              </c:numCache>
            </c:numRef>
          </c:val>
        </c:ser>
        <c:ser>
          <c:idx val="13"/>
          <c:order val="13"/>
          <c:tx>
            <c:strRef>
              <c:f>BW!$O$3</c:f>
              <c:strCache>
                <c:ptCount val="1"/>
                <c:pt idx="0">
                  <c:v>w4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BW!$O$4:$O$25</c:f>
              <c:numCache>
                <c:formatCode>General</c:formatCode>
                <c:ptCount val="22"/>
                <c:pt idx="0">
                  <c:v>9.0399999999999991</c:v>
                </c:pt>
                <c:pt idx="1">
                  <c:v>7.68</c:v>
                </c:pt>
                <c:pt idx="2">
                  <c:v>4.74</c:v>
                </c:pt>
                <c:pt idx="3">
                  <c:v>6.68</c:v>
                </c:pt>
                <c:pt idx="4">
                  <c:v>15.24</c:v>
                </c:pt>
                <c:pt idx="5">
                  <c:v>13.48</c:v>
                </c:pt>
                <c:pt idx="6">
                  <c:v>15.54</c:v>
                </c:pt>
                <c:pt idx="7">
                  <c:v>1.7</c:v>
                </c:pt>
                <c:pt idx="8">
                  <c:v>19.28</c:v>
                </c:pt>
                <c:pt idx="9">
                  <c:v>1.64</c:v>
                </c:pt>
                <c:pt idx="10">
                  <c:v>20.86</c:v>
                </c:pt>
                <c:pt idx="11">
                  <c:v>17.02</c:v>
                </c:pt>
                <c:pt idx="12">
                  <c:v>25.94</c:v>
                </c:pt>
                <c:pt idx="13">
                  <c:v>39.96</c:v>
                </c:pt>
                <c:pt idx="14">
                  <c:v>23.8</c:v>
                </c:pt>
                <c:pt idx="15">
                  <c:v>18.64</c:v>
                </c:pt>
                <c:pt idx="16">
                  <c:v>5.74</c:v>
                </c:pt>
                <c:pt idx="17">
                  <c:v>1.44</c:v>
                </c:pt>
                <c:pt idx="18">
                  <c:v>0.9</c:v>
                </c:pt>
                <c:pt idx="19">
                  <c:v>1.34</c:v>
                </c:pt>
                <c:pt idx="20">
                  <c:v>42.54</c:v>
                </c:pt>
                <c:pt idx="21">
                  <c:v>18.260000000000002</c:v>
                </c:pt>
              </c:numCache>
            </c:numRef>
          </c:val>
        </c:ser>
        <c:ser>
          <c:idx val="14"/>
          <c:order val="14"/>
          <c:tx>
            <c:strRef>
              <c:f>BW!$P$3</c:f>
              <c:strCache>
                <c:ptCount val="1"/>
                <c:pt idx="0">
                  <c:v>w16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BW!$P$4:$P$25</c:f>
              <c:numCache>
                <c:formatCode>General</c:formatCode>
                <c:ptCount val="22"/>
                <c:pt idx="0">
                  <c:v>11.78</c:v>
                </c:pt>
                <c:pt idx="1">
                  <c:v>11.14</c:v>
                </c:pt>
                <c:pt idx="2">
                  <c:v>7.32</c:v>
                </c:pt>
                <c:pt idx="3">
                  <c:v>7.66</c:v>
                </c:pt>
                <c:pt idx="4">
                  <c:v>7.74</c:v>
                </c:pt>
                <c:pt idx="5">
                  <c:v>12.28</c:v>
                </c:pt>
                <c:pt idx="6">
                  <c:v>13.54</c:v>
                </c:pt>
                <c:pt idx="7">
                  <c:v>17.62</c:v>
                </c:pt>
                <c:pt idx="8">
                  <c:v>1.58</c:v>
                </c:pt>
                <c:pt idx="9">
                  <c:v>16.86</c:v>
                </c:pt>
                <c:pt idx="10">
                  <c:v>21.56</c:v>
                </c:pt>
                <c:pt idx="11">
                  <c:v>14.24</c:v>
                </c:pt>
                <c:pt idx="12">
                  <c:v>19.86</c:v>
                </c:pt>
                <c:pt idx="13">
                  <c:v>28.34</c:v>
                </c:pt>
                <c:pt idx="14">
                  <c:v>13.12</c:v>
                </c:pt>
                <c:pt idx="15">
                  <c:v>18.38</c:v>
                </c:pt>
                <c:pt idx="16">
                  <c:v>5.82</c:v>
                </c:pt>
                <c:pt idx="17">
                  <c:v>12.22</c:v>
                </c:pt>
                <c:pt idx="18">
                  <c:v>6.64</c:v>
                </c:pt>
                <c:pt idx="19">
                  <c:v>16.2</c:v>
                </c:pt>
                <c:pt idx="20">
                  <c:v>29.42</c:v>
                </c:pt>
                <c:pt idx="21">
                  <c:v>18.38</c:v>
                </c:pt>
              </c:numCache>
            </c:numRef>
          </c:val>
        </c:ser>
        <c:ser>
          <c:idx val="15"/>
          <c:order val="15"/>
          <c:tx>
            <c:strRef>
              <c:f>BW!$Q$3</c:f>
              <c:strCache>
                <c:ptCount val="1"/>
                <c:pt idx="0">
                  <c:v>w64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BW!$A$4:$A$25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BW!$Q$4:$Q$25</c:f>
              <c:numCache>
                <c:formatCode>General</c:formatCode>
                <c:ptCount val="22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8.58</c:v>
                </c:pt>
                <c:pt idx="6">
                  <c:v>6.1</c:v>
                </c:pt>
                <c:pt idx="7">
                  <c:v>6.06</c:v>
                </c:pt>
                <c:pt idx="8">
                  <c:v>9.44</c:v>
                </c:pt>
                <c:pt idx="9">
                  <c:v>6.06</c:v>
                </c:pt>
                <c:pt idx="10">
                  <c:v>21.56</c:v>
                </c:pt>
                <c:pt idx="11">
                  <c:v>7.68</c:v>
                </c:pt>
                <c:pt idx="12">
                  <c:v>0.98</c:v>
                </c:pt>
                <c:pt idx="13">
                  <c:v>10.96</c:v>
                </c:pt>
                <c:pt idx="14">
                  <c:v>11.5</c:v>
                </c:pt>
                <c:pt idx="15">
                  <c:v>18.38</c:v>
                </c:pt>
                <c:pt idx="16">
                  <c:v>5.82</c:v>
                </c:pt>
                <c:pt idx="17">
                  <c:v>8.1</c:v>
                </c:pt>
                <c:pt idx="18">
                  <c:v>6.04</c:v>
                </c:pt>
                <c:pt idx="19">
                  <c:v>5.96</c:v>
                </c:pt>
                <c:pt idx="20">
                  <c:v>11.6</c:v>
                </c:pt>
                <c:pt idx="21">
                  <c:v>18.38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00224"/>
        <c:axId val="109693952"/>
      </c:barChart>
      <c:valAx>
        <c:axId val="109693952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L1-L2</a:t>
                </a:r>
                <a:r>
                  <a:rPr lang="en-US" baseline="0"/>
                  <a:t> </a:t>
                </a:r>
                <a:r>
                  <a:rPr lang="en-US"/>
                  <a:t> Bandwidth (B/s)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700224"/>
        <c:crosses val="autoZero"/>
        <c:crossBetween val="between"/>
        <c:majorUnit val="5"/>
      </c:valAx>
      <c:catAx>
        <c:axId val="10970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6939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0265777383887646"/>
          <c:y val="6.9454443194600701E-2"/>
          <c:w val="9.7342207224096991E-2"/>
          <c:h val="0.861091113610798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081E-2"/>
          <c:w val="0.8692404556121579"/>
          <c:h val="0.83885333742477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miss!$B$3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miss!$B$4:$B$25</c:f>
              <c:numCache>
                <c:formatCode>0</c:formatCode>
                <c:ptCount val="22"/>
                <c:pt idx="0">
                  <c:v>203.51</c:v>
                </c:pt>
                <c:pt idx="1">
                  <c:v>214.5</c:v>
                </c:pt>
                <c:pt idx="2">
                  <c:v>201.47</c:v>
                </c:pt>
                <c:pt idx="3">
                  <c:v>213.69</c:v>
                </c:pt>
                <c:pt idx="4">
                  <c:v>182.07</c:v>
                </c:pt>
                <c:pt idx="5">
                  <c:v>158.99</c:v>
                </c:pt>
                <c:pt idx="6">
                  <c:v>102.31</c:v>
                </c:pt>
                <c:pt idx="7">
                  <c:v>111.2</c:v>
                </c:pt>
                <c:pt idx="8">
                  <c:v>164.97</c:v>
                </c:pt>
                <c:pt idx="9">
                  <c:v>162.19</c:v>
                </c:pt>
                <c:pt idx="10">
                  <c:v>207.44</c:v>
                </c:pt>
                <c:pt idx="11">
                  <c:v>246.08</c:v>
                </c:pt>
                <c:pt idx="12">
                  <c:v>212.17</c:v>
                </c:pt>
                <c:pt idx="13">
                  <c:v>171.26</c:v>
                </c:pt>
                <c:pt idx="14">
                  <c:v>183.81</c:v>
                </c:pt>
                <c:pt idx="15">
                  <c:v>190.09</c:v>
                </c:pt>
                <c:pt idx="16">
                  <c:v>173.34</c:v>
                </c:pt>
                <c:pt idx="17">
                  <c:v>161.47</c:v>
                </c:pt>
                <c:pt idx="18">
                  <c:v>163.5</c:v>
                </c:pt>
                <c:pt idx="19">
                  <c:v>163.61000000000001</c:v>
                </c:pt>
                <c:pt idx="20">
                  <c:v>170.71</c:v>
                </c:pt>
                <c:pt idx="21">
                  <c:v>201.47</c:v>
                </c:pt>
              </c:numCache>
            </c:numRef>
          </c:val>
        </c:ser>
        <c:ser>
          <c:idx val="1"/>
          <c:order val="1"/>
          <c:tx>
            <c:strRef>
              <c:f>miss!$C$3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miss!$C$4:$C$25</c:f>
              <c:numCache>
                <c:formatCode>0</c:formatCode>
                <c:ptCount val="22"/>
                <c:pt idx="0">
                  <c:v>200.81</c:v>
                </c:pt>
                <c:pt idx="1">
                  <c:v>200.72</c:v>
                </c:pt>
                <c:pt idx="2">
                  <c:v>207.82</c:v>
                </c:pt>
                <c:pt idx="3">
                  <c:v>229.57</c:v>
                </c:pt>
                <c:pt idx="4">
                  <c:v>160.94</c:v>
                </c:pt>
                <c:pt idx="5">
                  <c:v>153.61000000000001</c:v>
                </c:pt>
                <c:pt idx="6">
                  <c:v>111.07</c:v>
                </c:pt>
                <c:pt idx="7">
                  <c:v>103.01</c:v>
                </c:pt>
                <c:pt idx="8">
                  <c:v>137.86000000000001</c:v>
                </c:pt>
                <c:pt idx="9">
                  <c:v>127.24</c:v>
                </c:pt>
                <c:pt idx="10">
                  <c:v>207.44</c:v>
                </c:pt>
                <c:pt idx="11">
                  <c:v>220.69</c:v>
                </c:pt>
                <c:pt idx="12">
                  <c:v>224.33</c:v>
                </c:pt>
                <c:pt idx="13">
                  <c:v>145.22999999999999</c:v>
                </c:pt>
                <c:pt idx="14">
                  <c:v>139.56</c:v>
                </c:pt>
                <c:pt idx="15">
                  <c:v>102.26</c:v>
                </c:pt>
                <c:pt idx="16">
                  <c:v>173.34</c:v>
                </c:pt>
                <c:pt idx="17">
                  <c:v>152.71</c:v>
                </c:pt>
                <c:pt idx="18">
                  <c:v>165.62</c:v>
                </c:pt>
                <c:pt idx="19">
                  <c:v>130.93</c:v>
                </c:pt>
                <c:pt idx="20">
                  <c:v>143.96</c:v>
                </c:pt>
                <c:pt idx="21">
                  <c:v>107.86</c:v>
                </c:pt>
              </c:numCache>
            </c:numRef>
          </c:val>
        </c:ser>
        <c:ser>
          <c:idx val="2"/>
          <c:order val="2"/>
          <c:tx>
            <c:strRef>
              <c:f>miss!$D$3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miss!$D$4:$D$25</c:f>
              <c:numCache>
                <c:formatCode>0</c:formatCode>
                <c:ptCount val="22"/>
                <c:pt idx="0">
                  <c:v>412.31</c:v>
                </c:pt>
                <c:pt idx="1">
                  <c:v>412.55</c:v>
                </c:pt>
                <c:pt idx="2">
                  <c:v>168.27</c:v>
                </c:pt>
                <c:pt idx="3">
                  <c:v>210.25</c:v>
                </c:pt>
                <c:pt idx="4">
                  <c:v>167.24</c:v>
                </c:pt>
                <c:pt idx="5">
                  <c:v>148.25</c:v>
                </c:pt>
                <c:pt idx="6">
                  <c:v>129.28</c:v>
                </c:pt>
                <c:pt idx="7">
                  <c:v>109.37</c:v>
                </c:pt>
                <c:pt idx="8">
                  <c:v>164.03</c:v>
                </c:pt>
                <c:pt idx="9">
                  <c:v>170.88</c:v>
                </c:pt>
                <c:pt idx="10">
                  <c:v>207.18</c:v>
                </c:pt>
                <c:pt idx="11">
                  <c:v>192.68</c:v>
                </c:pt>
                <c:pt idx="12">
                  <c:v>395.82</c:v>
                </c:pt>
                <c:pt idx="13">
                  <c:v>146.56</c:v>
                </c:pt>
                <c:pt idx="14">
                  <c:v>144.38</c:v>
                </c:pt>
                <c:pt idx="15">
                  <c:v>91.89</c:v>
                </c:pt>
                <c:pt idx="16">
                  <c:v>173.48</c:v>
                </c:pt>
                <c:pt idx="17">
                  <c:v>137.62</c:v>
                </c:pt>
                <c:pt idx="18">
                  <c:v>275.33999999999997</c:v>
                </c:pt>
                <c:pt idx="19">
                  <c:v>164.57</c:v>
                </c:pt>
                <c:pt idx="20">
                  <c:v>142.26</c:v>
                </c:pt>
                <c:pt idx="21">
                  <c:v>95.68</c:v>
                </c:pt>
              </c:numCache>
            </c:numRef>
          </c:val>
        </c:ser>
        <c:ser>
          <c:idx val="3"/>
          <c:order val="3"/>
          <c:tx>
            <c:strRef>
              <c:f>miss!$E$3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miss!$E$4:$E$25</c:f>
              <c:numCache>
                <c:formatCode>0</c:formatCode>
                <c:ptCount val="22"/>
                <c:pt idx="0">
                  <c:v>419.75</c:v>
                </c:pt>
                <c:pt idx="1">
                  <c:v>421.78</c:v>
                </c:pt>
                <c:pt idx="2">
                  <c:v>408.43</c:v>
                </c:pt>
                <c:pt idx="3">
                  <c:v>407.34</c:v>
                </c:pt>
                <c:pt idx="4">
                  <c:v>375.63</c:v>
                </c:pt>
                <c:pt idx="5">
                  <c:v>146.38</c:v>
                </c:pt>
                <c:pt idx="6">
                  <c:v>120.47</c:v>
                </c:pt>
                <c:pt idx="7">
                  <c:v>122.27</c:v>
                </c:pt>
                <c:pt idx="8">
                  <c:v>236.31</c:v>
                </c:pt>
                <c:pt idx="9">
                  <c:v>292.92</c:v>
                </c:pt>
                <c:pt idx="10">
                  <c:v>207.18</c:v>
                </c:pt>
                <c:pt idx="11">
                  <c:v>186.83</c:v>
                </c:pt>
                <c:pt idx="12">
                  <c:v>407.77</c:v>
                </c:pt>
                <c:pt idx="13">
                  <c:v>145.38999999999999</c:v>
                </c:pt>
                <c:pt idx="14">
                  <c:v>172.53</c:v>
                </c:pt>
                <c:pt idx="15">
                  <c:v>91.89</c:v>
                </c:pt>
                <c:pt idx="16">
                  <c:v>173.48</c:v>
                </c:pt>
                <c:pt idx="17">
                  <c:v>146.30000000000001</c:v>
                </c:pt>
                <c:pt idx="18">
                  <c:v>294.18</c:v>
                </c:pt>
                <c:pt idx="19">
                  <c:v>235.65</c:v>
                </c:pt>
                <c:pt idx="20">
                  <c:v>139.46</c:v>
                </c:pt>
                <c:pt idx="21">
                  <c:v>95.68</c:v>
                </c:pt>
              </c:numCache>
            </c:numRef>
          </c:val>
        </c:ser>
        <c:ser>
          <c:idx val="4"/>
          <c:order val="4"/>
          <c:tx>
            <c:strRef>
              <c:f>miss!$F$3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miss!$F$4:$F$25</c:f>
              <c:numCache>
                <c:formatCode>0</c:formatCode>
                <c:ptCount val="22"/>
                <c:pt idx="0">
                  <c:v>359.39</c:v>
                </c:pt>
                <c:pt idx="1">
                  <c:v>149.37</c:v>
                </c:pt>
                <c:pt idx="2">
                  <c:v>172.07</c:v>
                </c:pt>
                <c:pt idx="3">
                  <c:v>336.46</c:v>
                </c:pt>
                <c:pt idx="4">
                  <c:v>173.35</c:v>
                </c:pt>
                <c:pt idx="5">
                  <c:v>143.97999999999999</c:v>
                </c:pt>
                <c:pt idx="6">
                  <c:v>271.17</c:v>
                </c:pt>
                <c:pt idx="7">
                  <c:v>138.88</c:v>
                </c:pt>
                <c:pt idx="8">
                  <c:v>172.31</c:v>
                </c:pt>
                <c:pt idx="9">
                  <c:v>171.67</c:v>
                </c:pt>
                <c:pt idx="10">
                  <c:v>135.25</c:v>
                </c:pt>
                <c:pt idx="11">
                  <c:v>176.89</c:v>
                </c:pt>
                <c:pt idx="12">
                  <c:v>191.24</c:v>
                </c:pt>
                <c:pt idx="13">
                  <c:v>143.1</c:v>
                </c:pt>
                <c:pt idx="14">
                  <c:v>164.62</c:v>
                </c:pt>
                <c:pt idx="15">
                  <c:v>103.68</c:v>
                </c:pt>
                <c:pt idx="16">
                  <c:v>169.87</c:v>
                </c:pt>
                <c:pt idx="17">
                  <c:v>154.13</c:v>
                </c:pt>
                <c:pt idx="18">
                  <c:v>170.86</c:v>
                </c:pt>
                <c:pt idx="19">
                  <c:v>164.8</c:v>
                </c:pt>
                <c:pt idx="20">
                  <c:v>154.65</c:v>
                </c:pt>
                <c:pt idx="21">
                  <c:v>101.3</c:v>
                </c:pt>
              </c:numCache>
            </c:numRef>
          </c:val>
        </c:ser>
        <c:ser>
          <c:idx val="5"/>
          <c:order val="5"/>
          <c:tx>
            <c:strRef>
              <c:f>miss!$G$3</c:f>
              <c:strCache>
                <c:ptCount val="1"/>
                <c:pt idx="0">
                  <c:v>w4 c4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miss!$G$4:$G$25</c:f>
              <c:numCache>
                <c:formatCode>0</c:formatCode>
                <c:ptCount val="22"/>
                <c:pt idx="0">
                  <c:v>349.31</c:v>
                </c:pt>
                <c:pt idx="1">
                  <c:v>151.34</c:v>
                </c:pt>
                <c:pt idx="2">
                  <c:v>166.09</c:v>
                </c:pt>
                <c:pt idx="3">
                  <c:v>223.46</c:v>
                </c:pt>
                <c:pt idx="4">
                  <c:v>150.82</c:v>
                </c:pt>
                <c:pt idx="5">
                  <c:v>139.26</c:v>
                </c:pt>
                <c:pt idx="6">
                  <c:v>175.27</c:v>
                </c:pt>
                <c:pt idx="7">
                  <c:v>125.04</c:v>
                </c:pt>
                <c:pt idx="8">
                  <c:v>274.41000000000003</c:v>
                </c:pt>
                <c:pt idx="9">
                  <c:v>246.66</c:v>
                </c:pt>
                <c:pt idx="10">
                  <c:v>135.25</c:v>
                </c:pt>
                <c:pt idx="11">
                  <c:v>160.56</c:v>
                </c:pt>
                <c:pt idx="12">
                  <c:v>117.98</c:v>
                </c:pt>
                <c:pt idx="13">
                  <c:v>135.38</c:v>
                </c:pt>
                <c:pt idx="14">
                  <c:v>217.93</c:v>
                </c:pt>
                <c:pt idx="15">
                  <c:v>81.02</c:v>
                </c:pt>
                <c:pt idx="16">
                  <c:v>169.87</c:v>
                </c:pt>
                <c:pt idx="17">
                  <c:v>141.1</c:v>
                </c:pt>
                <c:pt idx="18">
                  <c:v>336.07</c:v>
                </c:pt>
                <c:pt idx="19">
                  <c:v>151.47999999999999</c:v>
                </c:pt>
                <c:pt idx="20">
                  <c:v>135.78</c:v>
                </c:pt>
                <c:pt idx="21">
                  <c:v>84.32</c:v>
                </c:pt>
              </c:numCache>
            </c:numRef>
          </c:val>
        </c:ser>
        <c:ser>
          <c:idx val="6"/>
          <c:order val="6"/>
          <c:tx>
            <c:strRef>
              <c:f>miss!$H$3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miss!$H$4:$H$25</c:f>
              <c:numCache>
                <c:formatCode>0</c:formatCode>
                <c:ptCount val="22"/>
                <c:pt idx="0">
                  <c:v>298.31</c:v>
                </c:pt>
                <c:pt idx="1">
                  <c:v>316.70999999999998</c:v>
                </c:pt>
                <c:pt idx="2">
                  <c:v>158</c:v>
                </c:pt>
                <c:pt idx="3">
                  <c:v>165.47</c:v>
                </c:pt>
                <c:pt idx="4">
                  <c:v>173.48</c:v>
                </c:pt>
                <c:pt idx="5">
                  <c:v>142.15</c:v>
                </c:pt>
                <c:pt idx="6">
                  <c:v>134.65</c:v>
                </c:pt>
                <c:pt idx="7">
                  <c:v>168.1</c:v>
                </c:pt>
                <c:pt idx="8">
                  <c:v>228.93</c:v>
                </c:pt>
                <c:pt idx="9">
                  <c:v>318.67</c:v>
                </c:pt>
                <c:pt idx="10">
                  <c:v>133.58000000000001</c:v>
                </c:pt>
                <c:pt idx="11">
                  <c:v>157.97999999999999</c:v>
                </c:pt>
                <c:pt idx="12">
                  <c:v>106.05</c:v>
                </c:pt>
                <c:pt idx="13">
                  <c:v>132.81</c:v>
                </c:pt>
                <c:pt idx="14">
                  <c:v>252.43</c:v>
                </c:pt>
                <c:pt idx="15">
                  <c:v>113.79</c:v>
                </c:pt>
                <c:pt idx="16">
                  <c:v>169.92</c:v>
                </c:pt>
                <c:pt idx="17">
                  <c:v>146.11000000000001</c:v>
                </c:pt>
                <c:pt idx="18">
                  <c:v>474.01</c:v>
                </c:pt>
                <c:pt idx="19">
                  <c:v>359.03</c:v>
                </c:pt>
                <c:pt idx="20">
                  <c:v>133.65</c:v>
                </c:pt>
                <c:pt idx="21">
                  <c:v>112.55</c:v>
                </c:pt>
              </c:numCache>
            </c:numRef>
          </c:val>
        </c:ser>
        <c:ser>
          <c:idx val="7"/>
          <c:order val="7"/>
          <c:tx>
            <c:strRef>
              <c:f>miss!$I$3</c:f>
              <c:strCache>
                <c:ptCount val="1"/>
                <c:pt idx="0">
                  <c:v>w64 c4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miss!$I$4:$I$25</c:f>
              <c:numCache>
                <c:formatCode>0</c:formatCode>
                <c:ptCount val="22"/>
                <c:pt idx="0">
                  <c:v>419.75</c:v>
                </c:pt>
                <c:pt idx="1">
                  <c:v>421.78</c:v>
                </c:pt>
                <c:pt idx="2">
                  <c:v>408.43</c:v>
                </c:pt>
                <c:pt idx="3">
                  <c:v>407.34</c:v>
                </c:pt>
                <c:pt idx="4">
                  <c:v>375.63</c:v>
                </c:pt>
                <c:pt idx="5">
                  <c:v>139.53</c:v>
                </c:pt>
                <c:pt idx="6">
                  <c:v>122.81</c:v>
                </c:pt>
                <c:pt idx="7">
                  <c:v>150.87</c:v>
                </c:pt>
                <c:pt idx="8">
                  <c:v>247.08</c:v>
                </c:pt>
                <c:pt idx="9">
                  <c:v>352.84</c:v>
                </c:pt>
                <c:pt idx="10">
                  <c:v>133.58000000000001</c:v>
                </c:pt>
                <c:pt idx="11">
                  <c:v>362.17</c:v>
                </c:pt>
                <c:pt idx="12">
                  <c:v>407.77</c:v>
                </c:pt>
                <c:pt idx="13">
                  <c:v>131.15</c:v>
                </c:pt>
                <c:pt idx="14">
                  <c:v>205.9</c:v>
                </c:pt>
                <c:pt idx="15">
                  <c:v>113.79</c:v>
                </c:pt>
                <c:pt idx="16">
                  <c:v>169.92</c:v>
                </c:pt>
                <c:pt idx="17">
                  <c:v>137.75</c:v>
                </c:pt>
                <c:pt idx="18">
                  <c:v>447.95</c:v>
                </c:pt>
                <c:pt idx="19">
                  <c:v>353.16</c:v>
                </c:pt>
                <c:pt idx="20">
                  <c:v>131.56</c:v>
                </c:pt>
                <c:pt idx="21">
                  <c:v>112.55</c:v>
                </c:pt>
              </c:numCache>
            </c:numRef>
          </c:val>
        </c:ser>
        <c:ser>
          <c:idx val="8"/>
          <c:order val="8"/>
          <c:tx>
            <c:strRef>
              <c:f>miss!$J$3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miss!$J$4:$J$25</c:f>
              <c:numCache>
                <c:formatCode>0</c:formatCode>
                <c:ptCount val="22"/>
                <c:pt idx="0">
                  <c:v>252.17</c:v>
                </c:pt>
                <c:pt idx="1">
                  <c:v>170.46</c:v>
                </c:pt>
                <c:pt idx="2">
                  <c:v>299.04000000000002</c:v>
                </c:pt>
                <c:pt idx="3">
                  <c:v>140.31</c:v>
                </c:pt>
                <c:pt idx="4">
                  <c:v>161.05000000000001</c:v>
                </c:pt>
                <c:pt idx="5">
                  <c:v>136.22</c:v>
                </c:pt>
                <c:pt idx="6">
                  <c:v>489.52</c:v>
                </c:pt>
                <c:pt idx="7">
                  <c:v>265.35000000000002</c:v>
                </c:pt>
                <c:pt idx="8">
                  <c:v>196.23</c:v>
                </c:pt>
                <c:pt idx="9">
                  <c:v>463.57</c:v>
                </c:pt>
                <c:pt idx="10">
                  <c:v>175.57</c:v>
                </c:pt>
                <c:pt idx="11">
                  <c:v>338.61</c:v>
                </c:pt>
                <c:pt idx="12">
                  <c:v>93.51</c:v>
                </c:pt>
                <c:pt idx="13">
                  <c:v>141.19</c:v>
                </c:pt>
                <c:pt idx="14">
                  <c:v>137.4</c:v>
                </c:pt>
                <c:pt idx="15">
                  <c:v>94.07</c:v>
                </c:pt>
                <c:pt idx="16">
                  <c:v>163.49</c:v>
                </c:pt>
                <c:pt idx="17">
                  <c:v>135.19999999999999</c:v>
                </c:pt>
                <c:pt idx="18">
                  <c:v>471.43</c:v>
                </c:pt>
                <c:pt idx="19">
                  <c:v>457.58</c:v>
                </c:pt>
                <c:pt idx="20">
                  <c:v>141.76</c:v>
                </c:pt>
                <c:pt idx="21">
                  <c:v>96.5</c:v>
                </c:pt>
              </c:numCache>
            </c:numRef>
          </c:val>
        </c:ser>
        <c:ser>
          <c:idx val="9"/>
          <c:order val="9"/>
          <c:tx>
            <c:strRef>
              <c:f>miss!$K$3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miss!$K$4:$K$25</c:f>
              <c:numCache>
                <c:formatCode>0</c:formatCode>
                <c:ptCount val="22"/>
                <c:pt idx="0">
                  <c:v>255.81</c:v>
                </c:pt>
                <c:pt idx="1">
                  <c:v>228.82</c:v>
                </c:pt>
                <c:pt idx="2">
                  <c:v>235.74</c:v>
                </c:pt>
                <c:pt idx="3">
                  <c:v>242.29</c:v>
                </c:pt>
                <c:pt idx="4">
                  <c:v>303.39</c:v>
                </c:pt>
                <c:pt idx="5">
                  <c:v>140.69</c:v>
                </c:pt>
                <c:pt idx="6">
                  <c:v>264.14</c:v>
                </c:pt>
                <c:pt idx="7">
                  <c:v>570.53</c:v>
                </c:pt>
                <c:pt idx="8">
                  <c:v>519.11</c:v>
                </c:pt>
                <c:pt idx="9">
                  <c:v>1037.3699999999999</c:v>
                </c:pt>
                <c:pt idx="10">
                  <c:v>175.57</c:v>
                </c:pt>
                <c:pt idx="11">
                  <c:v>135.86000000000001</c:v>
                </c:pt>
                <c:pt idx="12">
                  <c:v>89.43</c:v>
                </c:pt>
                <c:pt idx="13">
                  <c:v>155.09</c:v>
                </c:pt>
                <c:pt idx="14">
                  <c:v>263.64</c:v>
                </c:pt>
                <c:pt idx="15">
                  <c:v>333.01</c:v>
                </c:pt>
                <c:pt idx="16">
                  <c:v>163.49</c:v>
                </c:pt>
                <c:pt idx="17">
                  <c:v>137.9</c:v>
                </c:pt>
                <c:pt idx="18">
                  <c:v>1683.21</c:v>
                </c:pt>
                <c:pt idx="19">
                  <c:v>1083.6400000000001</c:v>
                </c:pt>
                <c:pt idx="20">
                  <c:v>148.85</c:v>
                </c:pt>
                <c:pt idx="21">
                  <c:v>310.14999999999998</c:v>
                </c:pt>
              </c:numCache>
            </c:numRef>
          </c:val>
        </c:ser>
        <c:ser>
          <c:idx val="10"/>
          <c:order val="10"/>
          <c:tx>
            <c:strRef>
              <c:f>miss!$L$3</c:f>
              <c:strCache>
                <c:ptCount val="1"/>
                <c:pt idx="0">
                  <c:v>w16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miss!$L$4:$L$25</c:f>
              <c:numCache>
                <c:formatCode>0</c:formatCode>
                <c:ptCount val="22"/>
                <c:pt idx="0">
                  <c:v>215.5</c:v>
                </c:pt>
                <c:pt idx="1">
                  <c:v>209.44</c:v>
                </c:pt>
                <c:pt idx="2">
                  <c:v>135.97</c:v>
                </c:pt>
                <c:pt idx="3">
                  <c:v>212.12</c:v>
                </c:pt>
                <c:pt idx="4">
                  <c:v>211.19</c:v>
                </c:pt>
                <c:pt idx="5">
                  <c:v>133.46</c:v>
                </c:pt>
                <c:pt idx="6">
                  <c:v>170.2</c:v>
                </c:pt>
                <c:pt idx="7">
                  <c:v>311.56</c:v>
                </c:pt>
                <c:pt idx="8">
                  <c:v>346.52</c:v>
                </c:pt>
                <c:pt idx="9">
                  <c:v>913.11</c:v>
                </c:pt>
                <c:pt idx="10">
                  <c:v>93.96</c:v>
                </c:pt>
                <c:pt idx="11">
                  <c:v>137.26</c:v>
                </c:pt>
                <c:pt idx="12">
                  <c:v>113.68</c:v>
                </c:pt>
                <c:pt idx="13">
                  <c:v>144.01</c:v>
                </c:pt>
                <c:pt idx="14">
                  <c:v>328.06</c:v>
                </c:pt>
                <c:pt idx="15">
                  <c:v>152.31</c:v>
                </c:pt>
                <c:pt idx="16">
                  <c:v>159.77000000000001</c:v>
                </c:pt>
                <c:pt idx="17">
                  <c:v>322.24</c:v>
                </c:pt>
                <c:pt idx="18">
                  <c:v>1414.71</c:v>
                </c:pt>
                <c:pt idx="19">
                  <c:v>677.36</c:v>
                </c:pt>
                <c:pt idx="20">
                  <c:v>137.51</c:v>
                </c:pt>
                <c:pt idx="21">
                  <c:v>149.38999999999999</c:v>
                </c:pt>
              </c:numCache>
            </c:numRef>
          </c:val>
        </c:ser>
        <c:ser>
          <c:idx val="11"/>
          <c:order val="11"/>
          <c:tx>
            <c:strRef>
              <c:f>miss!$M$3</c:f>
              <c:strCache>
                <c:ptCount val="1"/>
                <c:pt idx="0">
                  <c:v>w64 c16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miss!$M$4:$M$25</c:f>
              <c:numCache>
                <c:formatCode>0</c:formatCode>
                <c:ptCount val="22"/>
                <c:pt idx="0">
                  <c:v>420.3</c:v>
                </c:pt>
                <c:pt idx="1">
                  <c:v>421.36</c:v>
                </c:pt>
                <c:pt idx="2">
                  <c:v>408.82</c:v>
                </c:pt>
                <c:pt idx="3">
                  <c:v>407.02</c:v>
                </c:pt>
                <c:pt idx="4">
                  <c:v>375.45</c:v>
                </c:pt>
                <c:pt idx="5">
                  <c:v>136.19</c:v>
                </c:pt>
                <c:pt idx="6">
                  <c:v>153.41999999999999</c:v>
                </c:pt>
                <c:pt idx="7">
                  <c:v>300.02</c:v>
                </c:pt>
                <c:pt idx="8">
                  <c:v>273.8</c:v>
                </c:pt>
                <c:pt idx="9">
                  <c:v>709.33</c:v>
                </c:pt>
                <c:pt idx="10">
                  <c:v>93.96</c:v>
                </c:pt>
                <c:pt idx="11">
                  <c:v>140.41</c:v>
                </c:pt>
                <c:pt idx="12">
                  <c:v>407.7</c:v>
                </c:pt>
                <c:pt idx="13">
                  <c:v>130.75</c:v>
                </c:pt>
                <c:pt idx="14">
                  <c:v>230.28</c:v>
                </c:pt>
                <c:pt idx="15">
                  <c:v>152.31</c:v>
                </c:pt>
                <c:pt idx="16">
                  <c:v>159.77000000000001</c:v>
                </c:pt>
                <c:pt idx="17">
                  <c:v>140.97</c:v>
                </c:pt>
                <c:pt idx="18">
                  <c:v>1114.5</c:v>
                </c:pt>
                <c:pt idx="19">
                  <c:v>711.59</c:v>
                </c:pt>
                <c:pt idx="20">
                  <c:v>131.22</c:v>
                </c:pt>
                <c:pt idx="21">
                  <c:v>149.38999999999999</c:v>
                </c:pt>
              </c:numCache>
            </c:numRef>
          </c:val>
        </c:ser>
        <c:ser>
          <c:idx val="12"/>
          <c:order val="12"/>
          <c:tx>
            <c:strRef>
              <c:f>miss!$N$3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miss!$N$4:$N$25</c:f>
              <c:numCache>
                <c:formatCode>0</c:formatCode>
                <c:ptCount val="22"/>
                <c:pt idx="0">
                  <c:v>347.45</c:v>
                </c:pt>
                <c:pt idx="1">
                  <c:v>370.01</c:v>
                </c:pt>
                <c:pt idx="2">
                  <c:v>324.88</c:v>
                </c:pt>
                <c:pt idx="3">
                  <c:v>290.01</c:v>
                </c:pt>
                <c:pt idx="4">
                  <c:v>413.47</c:v>
                </c:pt>
                <c:pt idx="5">
                  <c:v>127.3</c:v>
                </c:pt>
                <c:pt idx="6">
                  <c:v>243.35</c:v>
                </c:pt>
                <c:pt idx="7">
                  <c:v>948.74</c:v>
                </c:pt>
                <c:pt idx="8">
                  <c:v>946.54</c:v>
                </c:pt>
                <c:pt idx="9">
                  <c:v>1956.76</c:v>
                </c:pt>
                <c:pt idx="10">
                  <c:v>213.99</c:v>
                </c:pt>
                <c:pt idx="11">
                  <c:v>139.86000000000001</c:v>
                </c:pt>
                <c:pt idx="12">
                  <c:v>135.26</c:v>
                </c:pt>
                <c:pt idx="13">
                  <c:v>396.22</c:v>
                </c:pt>
                <c:pt idx="14">
                  <c:v>398.53</c:v>
                </c:pt>
                <c:pt idx="15">
                  <c:v>416.01</c:v>
                </c:pt>
                <c:pt idx="16">
                  <c:v>154.44999999999999</c:v>
                </c:pt>
                <c:pt idx="17">
                  <c:v>140.47999999999999</c:v>
                </c:pt>
                <c:pt idx="18">
                  <c:v>1759.01</c:v>
                </c:pt>
                <c:pt idx="19">
                  <c:v>1926.16</c:v>
                </c:pt>
                <c:pt idx="20">
                  <c:v>404.37</c:v>
                </c:pt>
                <c:pt idx="21">
                  <c:v>405.1</c:v>
                </c:pt>
              </c:numCache>
            </c:numRef>
          </c:val>
        </c:ser>
        <c:ser>
          <c:idx val="13"/>
          <c:order val="13"/>
          <c:tx>
            <c:strRef>
              <c:f>miss!$O$3</c:f>
              <c:strCache>
                <c:ptCount val="1"/>
                <c:pt idx="0">
                  <c:v>w4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miss!$O$4:$O$25</c:f>
              <c:numCache>
                <c:formatCode>0</c:formatCode>
                <c:ptCount val="22"/>
                <c:pt idx="0">
                  <c:v>236.48</c:v>
                </c:pt>
                <c:pt idx="1">
                  <c:v>261.66000000000003</c:v>
                </c:pt>
                <c:pt idx="2">
                  <c:v>243.14</c:v>
                </c:pt>
                <c:pt idx="3">
                  <c:v>233.1</c:v>
                </c:pt>
                <c:pt idx="4">
                  <c:v>488.86</c:v>
                </c:pt>
                <c:pt idx="5">
                  <c:v>128.29</c:v>
                </c:pt>
                <c:pt idx="6">
                  <c:v>189.12</c:v>
                </c:pt>
                <c:pt idx="7">
                  <c:v>299.37</c:v>
                </c:pt>
                <c:pt idx="8">
                  <c:v>845.6</c:v>
                </c:pt>
                <c:pt idx="9">
                  <c:v>286.87</c:v>
                </c:pt>
                <c:pt idx="10">
                  <c:v>213.99</c:v>
                </c:pt>
                <c:pt idx="11">
                  <c:v>131.72999999999999</c:v>
                </c:pt>
                <c:pt idx="12">
                  <c:v>242.44</c:v>
                </c:pt>
                <c:pt idx="13">
                  <c:v>278.77</c:v>
                </c:pt>
                <c:pt idx="14">
                  <c:v>309.16000000000003</c:v>
                </c:pt>
                <c:pt idx="15">
                  <c:v>125.76</c:v>
                </c:pt>
                <c:pt idx="16">
                  <c:v>154.44999999999999</c:v>
                </c:pt>
                <c:pt idx="17">
                  <c:v>298.89999999999998</c:v>
                </c:pt>
                <c:pt idx="18">
                  <c:v>330.44</c:v>
                </c:pt>
                <c:pt idx="19">
                  <c:v>304.88</c:v>
                </c:pt>
                <c:pt idx="20">
                  <c:v>286.89</c:v>
                </c:pt>
                <c:pt idx="21">
                  <c:v>125.19</c:v>
                </c:pt>
              </c:numCache>
            </c:numRef>
          </c:val>
        </c:ser>
        <c:ser>
          <c:idx val="14"/>
          <c:order val="14"/>
          <c:tx>
            <c:strRef>
              <c:f>miss!$P$3</c:f>
              <c:strCache>
                <c:ptCount val="1"/>
                <c:pt idx="0">
                  <c:v>w16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miss!$P$4:$P$25</c:f>
              <c:numCache>
                <c:formatCode>0</c:formatCode>
                <c:ptCount val="22"/>
                <c:pt idx="0">
                  <c:v>169.81</c:v>
                </c:pt>
                <c:pt idx="1">
                  <c:v>170.75</c:v>
                </c:pt>
                <c:pt idx="2">
                  <c:v>163.96</c:v>
                </c:pt>
                <c:pt idx="3">
                  <c:v>178.46</c:v>
                </c:pt>
                <c:pt idx="4">
                  <c:v>183.35</c:v>
                </c:pt>
                <c:pt idx="5">
                  <c:v>129.63</c:v>
                </c:pt>
                <c:pt idx="6">
                  <c:v>157.52000000000001</c:v>
                </c:pt>
                <c:pt idx="7">
                  <c:v>287.2</c:v>
                </c:pt>
                <c:pt idx="8">
                  <c:v>235.49</c:v>
                </c:pt>
                <c:pt idx="9">
                  <c:v>595.48</c:v>
                </c:pt>
                <c:pt idx="10">
                  <c:v>211.64</c:v>
                </c:pt>
                <c:pt idx="11">
                  <c:v>128.59</c:v>
                </c:pt>
                <c:pt idx="12">
                  <c:v>157.91999999999999</c:v>
                </c:pt>
                <c:pt idx="13">
                  <c:v>205.21</c:v>
                </c:pt>
                <c:pt idx="14">
                  <c:v>262.20999999999998</c:v>
                </c:pt>
                <c:pt idx="15">
                  <c:v>135.19999999999999</c:v>
                </c:pt>
                <c:pt idx="16">
                  <c:v>156.29</c:v>
                </c:pt>
                <c:pt idx="17">
                  <c:v>129.18</c:v>
                </c:pt>
                <c:pt idx="18">
                  <c:v>218.52</c:v>
                </c:pt>
                <c:pt idx="19">
                  <c:v>399.94</c:v>
                </c:pt>
                <c:pt idx="20">
                  <c:v>209.81</c:v>
                </c:pt>
                <c:pt idx="21">
                  <c:v>131.87</c:v>
                </c:pt>
              </c:numCache>
            </c:numRef>
          </c:val>
        </c:ser>
        <c:ser>
          <c:idx val="15"/>
          <c:order val="15"/>
          <c:tx>
            <c:strRef>
              <c:f>miss!$Q$3</c:f>
              <c:strCache>
                <c:ptCount val="1"/>
                <c:pt idx="0">
                  <c:v>w64 c64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miss!$A$4:$A$25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miss!$Q$4:$Q$25</c:f>
              <c:numCache>
                <c:formatCode>0</c:formatCode>
                <c:ptCount val="22"/>
                <c:pt idx="0">
                  <c:v>420.3</c:v>
                </c:pt>
                <c:pt idx="1">
                  <c:v>421.36</c:v>
                </c:pt>
                <c:pt idx="2">
                  <c:v>408.3</c:v>
                </c:pt>
                <c:pt idx="3">
                  <c:v>407.25</c:v>
                </c:pt>
                <c:pt idx="4">
                  <c:v>375.58</c:v>
                </c:pt>
                <c:pt idx="5">
                  <c:v>146.88999999999999</c:v>
                </c:pt>
                <c:pt idx="6">
                  <c:v>167.09</c:v>
                </c:pt>
                <c:pt idx="7">
                  <c:v>168.46</c:v>
                </c:pt>
                <c:pt idx="8">
                  <c:v>169.5</c:v>
                </c:pt>
                <c:pt idx="9">
                  <c:v>167.78</c:v>
                </c:pt>
                <c:pt idx="10">
                  <c:v>211.64</c:v>
                </c:pt>
                <c:pt idx="11">
                  <c:v>152.78</c:v>
                </c:pt>
                <c:pt idx="12">
                  <c:v>408.03</c:v>
                </c:pt>
                <c:pt idx="13">
                  <c:v>150.1</c:v>
                </c:pt>
                <c:pt idx="14">
                  <c:v>221.38</c:v>
                </c:pt>
                <c:pt idx="15">
                  <c:v>135.19999999999999</c:v>
                </c:pt>
                <c:pt idx="16">
                  <c:v>156.29</c:v>
                </c:pt>
                <c:pt idx="17">
                  <c:v>149.52000000000001</c:v>
                </c:pt>
                <c:pt idx="18">
                  <c:v>169.53</c:v>
                </c:pt>
                <c:pt idx="19">
                  <c:v>164.87</c:v>
                </c:pt>
                <c:pt idx="20">
                  <c:v>144.61000000000001</c:v>
                </c:pt>
                <c:pt idx="21">
                  <c:v>131.87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22304"/>
        <c:axId val="109520384"/>
      </c:barChart>
      <c:valAx>
        <c:axId val="109520384"/>
        <c:scaling>
          <c:orientation val="minMax"/>
          <c:max val="200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L1 Miss Panelty (cycle)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522304"/>
        <c:crosses val="autoZero"/>
        <c:crossBetween val="between"/>
        <c:majorUnit val="500"/>
      </c:valAx>
      <c:catAx>
        <c:axId val="10952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52038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997383740494032"/>
          <c:y val="6.9454443194600729E-2"/>
          <c:w val="5.4385136954034595E-2"/>
          <c:h val="0.861091113610798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6350968750350605E-2"/>
          <c:y val="9.4936708860759528E-2"/>
          <c:w val="0.85674258067326703"/>
          <c:h val="0.83844103930712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IPC_w!$B$1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IPC_w!$B$2:$B$17</c:f>
              <c:numCache>
                <c:formatCode>General</c:formatCode>
                <c:ptCount val="16"/>
                <c:pt idx="0">
                  <c:v>0.67</c:v>
                </c:pt>
                <c:pt idx="1">
                  <c:v>0.67</c:v>
                </c:pt>
                <c:pt idx="2">
                  <c:v>0.72</c:v>
                </c:pt>
                <c:pt idx="3">
                  <c:v>0.72</c:v>
                </c:pt>
                <c:pt idx="4">
                  <c:v>0.62</c:v>
                </c:pt>
                <c:pt idx="5">
                  <c:v>0.52</c:v>
                </c:pt>
                <c:pt idx="6">
                  <c:v>0.79</c:v>
                </c:pt>
                <c:pt idx="7">
                  <c:v>0.37</c:v>
                </c:pt>
                <c:pt idx="8">
                  <c:v>0.39</c:v>
                </c:pt>
                <c:pt idx="9">
                  <c:v>0.32</c:v>
                </c:pt>
                <c:pt idx="10">
                  <c:v>0.76</c:v>
                </c:pt>
                <c:pt idx="11">
                  <c:v>0.93</c:v>
                </c:pt>
                <c:pt idx="12">
                  <c:v>0.87</c:v>
                </c:pt>
                <c:pt idx="13">
                  <c:v>0.77</c:v>
                </c:pt>
                <c:pt idx="14">
                  <c:v>0.7</c:v>
                </c:pt>
                <c:pt idx="15">
                  <c:v>0.89</c:v>
                </c:pt>
              </c:numCache>
            </c:numRef>
          </c:val>
        </c:ser>
        <c:ser>
          <c:idx val="1"/>
          <c:order val="1"/>
          <c:tx>
            <c:strRef>
              <c:f>IPC_w!$C$1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IPC_w!$C$2:$C$17</c:f>
              <c:numCache>
                <c:formatCode>General</c:formatCode>
                <c:ptCount val="16"/>
                <c:pt idx="0">
                  <c:v>0.69</c:v>
                </c:pt>
                <c:pt idx="1">
                  <c:v>0.69</c:v>
                </c:pt>
                <c:pt idx="2">
                  <c:v>0.78</c:v>
                </c:pt>
                <c:pt idx="3">
                  <c:v>0.78</c:v>
                </c:pt>
                <c:pt idx="4">
                  <c:v>0.89</c:v>
                </c:pt>
                <c:pt idx="5">
                  <c:v>0.59</c:v>
                </c:pt>
                <c:pt idx="6">
                  <c:v>0.88</c:v>
                </c:pt>
                <c:pt idx="7">
                  <c:v>0.74</c:v>
                </c:pt>
                <c:pt idx="8">
                  <c:v>0.83</c:v>
                </c:pt>
                <c:pt idx="9">
                  <c:v>0.68</c:v>
                </c:pt>
                <c:pt idx="10">
                  <c:v>0.76</c:v>
                </c:pt>
                <c:pt idx="11">
                  <c:v>1.1599999999999999</c:v>
                </c:pt>
                <c:pt idx="12">
                  <c:v>0.85</c:v>
                </c:pt>
                <c:pt idx="13">
                  <c:v>1.1299999999999999</c:v>
                </c:pt>
                <c:pt idx="14">
                  <c:v>0.99</c:v>
                </c:pt>
                <c:pt idx="15">
                  <c:v>2.5499999999999998</c:v>
                </c:pt>
              </c:numCache>
            </c:numRef>
          </c:val>
        </c:ser>
        <c:ser>
          <c:idx val="2"/>
          <c:order val="2"/>
          <c:tx>
            <c:strRef>
              <c:f>IPC_w!$D$1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IPC_w!$D$2:$D$17</c:f>
              <c:numCache>
                <c:formatCode>General</c:formatCode>
                <c:ptCount val="16"/>
                <c:pt idx="0">
                  <c:v>0.19</c:v>
                </c:pt>
                <c:pt idx="1">
                  <c:v>0.19</c:v>
                </c:pt>
                <c:pt idx="2">
                  <c:v>0.87</c:v>
                </c:pt>
                <c:pt idx="3">
                  <c:v>0.81</c:v>
                </c:pt>
                <c:pt idx="4">
                  <c:v>1.02</c:v>
                </c:pt>
                <c:pt idx="5">
                  <c:v>0.72</c:v>
                </c:pt>
                <c:pt idx="6">
                  <c:v>1.23</c:v>
                </c:pt>
                <c:pt idx="7">
                  <c:v>0.92</c:v>
                </c:pt>
                <c:pt idx="8">
                  <c:v>1.57</c:v>
                </c:pt>
                <c:pt idx="9">
                  <c:v>1.47</c:v>
                </c:pt>
                <c:pt idx="10">
                  <c:v>0.76</c:v>
                </c:pt>
                <c:pt idx="11">
                  <c:v>1.27</c:v>
                </c:pt>
                <c:pt idx="12">
                  <c:v>0.24</c:v>
                </c:pt>
                <c:pt idx="13">
                  <c:v>1.39</c:v>
                </c:pt>
                <c:pt idx="14">
                  <c:v>0.66</c:v>
                </c:pt>
                <c:pt idx="15">
                  <c:v>3.66</c:v>
                </c:pt>
              </c:numCache>
            </c:numRef>
          </c:val>
        </c:ser>
        <c:ser>
          <c:idx val="3"/>
          <c:order val="3"/>
          <c:tx>
            <c:strRef>
              <c:f>IPC_w!$E$1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IPC_w!$E$2:$E$17</c:f>
              <c:numCache>
                <c:formatCode>General</c:formatCode>
                <c:ptCount val="16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0.82</c:v>
                </c:pt>
                <c:pt idx="6">
                  <c:v>1.19</c:v>
                </c:pt>
                <c:pt idx="7">
                  <c:v>1.29</c:v>
                </c:pt>
                <c:pt idx="8">
                  <c:v>2.17</c:v>
                </c:pt>
                <c:pt idx="9">
                  <c:v>2.4</c:v>
                </c:pt>
                <c:pt idx="10">
                  <c:v>0.76</c:v>
                </c:pt>
                <c:pt idx="11">
                  <c:v>1.26</c:v>
                </c:pt>
                <c:pt idx="12">
                  <c:v>0.84</c:v>
                </c:pt>
                <c:pt idx="13">
                  <c:v>1.41</c:v>
                </c:pt>
                <c:pt idx="14">
                  <c:v>3.92</c:v>
                </c:pt>
                <c:pt idx="15">
                  <c:v>3.66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56992"/>
        <c:axId val="109155072"/>
      </c:barChart>
      <c:valAx>
        <c:axId val="109155072"/>
        <c:scaling>
          <c:orientation val="minMax"/>
          <c:max val="9"/>
          <c:min val="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IPC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156992"/>
        <c:crosses val="autoZero"/>
        <c:crossBetween val="between"/>
        <c:majorUnit val="3"/>
      </c:valAx>
      <c:catAx>
        <c:axId val="10915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155072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IPC_w!$F$2:$F$23</c:f>
              <c:numCache>
                <c:formatCode>General</c:formatCode>
                <c:ptCount val="22"/>
                <c:pt idx="0">
                  <c:v>2.3699999999999997</c:v>
                </c:pt>
                <c:pt idx="1">
                  <c:v>2.3699999999999997</c:v>
                </c:pt>
                <c:pt idx="2">
                  <c:v>3.22</c:v>
                </c:pt>
                <c:pt idx="3">
                  <c:v>3.16</c:v>
                </c:pt>
                <c:pt idx="4">
                  <c:v>3.37</c:v>
                </c:pt>
                <c:pt idx="5">
                  <c:v>2.65</c:v>
                </c:pt>
                <c:pt idx="6">
                  <c:v>4.09</c:v>
                </c:pt>
                <c:pt idx="7">
                  <c:v>3.32</c:v>
                </c:pt>
                <c:pt idx="8">
                  <c:v>4.96</c:v>
                </c:pt>
                <c:pt idx="9">
                  <c:v>4.8699999999999992</c:v>
                </c:pt>
                <c:pt idx="10">
                  <c:v>3.04</c:v>
                </c:pt>
                <c:pt idx="11">
                  <c:v>4.62</c:v>
                </c:pt>
                <c:pt idx="12">
                  <c:v>2.8</c:v>
                </c:pt>
                <c:pt idx="13">
                  <c:v>4.7</c:v>
                </c:pt>
                <c:pt idx="14">
                  <c:v>6.27</c:v>
                </c:pt>
                <c:pt idx="15">
                  <c:v>10.76</c:v>
                </c:pt>
                <c:pt idx="16">
                  <c:v>1.68</c:v>
                </c:pt>
                <c:pt idx="17">
                  <c:v>3.3099999999999996</c:v>
                </c:pt>
                <c:pt idx="18">
                  <c:v>2.8600000000000003</c:v>
                </c:pt>
                <c:pt idx="19">
                  <c:v>4.84</c:v>
                </c:pt>
                <c:pt idx="20">
                  <c:v>4.6899999999999995</c:v>
                </c:pt>
                <c:pt idx="21">
                  <c:v>10.98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664"/>
        <c:axId val="109175552"/>
      </c:lineChart>
      <c:catAx>
        <c:axId val="109169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175552"/>
        <c:crosses val="autoZero"/>
        <c:auto val="1"/>
        <c:lblAlgn val="ctr"/>
        <c:lblOffset val="100"/>
        <c:noMultiLvlLbl val="0"/>
      </c:catAx>
      <c:valAx>
        <c:axId val="109175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16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71909761279844E-2"/>
          <c:y val="0.12847944006999126"/>
          <c:w val="0.81217535308086486"/>
          <c:h val="0.69355249343832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BW_w!$B$1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BW_w!$B$2:$B$17</c:f>
              <c:numCache>
                <c:formatCode>0.00</c:formatCode>
                <c:ptCount val="16"/>
                <c:pt idx="0">
                  <c:v>2.78</c:v>
                </c:pt>
                <c:pt idx="1">
                  <c:v>2.64</c:v>
                </c:pt>
                <c:pt idx="2">
                  <c:v>3.2</c:v>
                </c:pt>
                <c:pt idx="3">
                  <c:v>2.4</c:v>
                </c:pt>
                <c:pt idx="4">
                  <c:v>3.24</c:v>
                </c:pt>
                <c:pt idx="5">
                  <c:v>6.72</c:v>
                </c:pt>
                <c:pt idx="6">
                  <c:v>8.5399999999999991</c:v>
                </c:pt>
                <c:pt idx="7">
                  <c:v>6.42</c:v>
                </c:pt>
                <c:pt idx="8">
                  <c:v>3.8</c:v>
                </c:pt>
                <c:pt idx="9">
                  <c:v>3.72</c:v>
                </c:pt>
                <c:pt idx="10">
                  <c:v>2.2200000000000002</c:v>
                </c:pt>
                <c:pt idx="11">
                  <c:v>2.08</c:v>
                </c:pt>
                <c:pt idx="12">
                  <c:v>2.14</c:v>
                </c:pt>
                <c:pt idx="13">
                  <c:v>4.84</c:v>
                </c:pt>
                <c:pt idx="14">
                  <c:v>2.4</c:v>
                </c:pt>
                <c:pt idx="15">
                  <c:v>2.3199999999999998</c:v>
                </c:pt>
              </c:numCache>
            </c:numRef>
          </c:val>
        </c:ser>
        <c:ser>
          <c:idx val="1"/>
          <c:order val="1"/>
          <c:tx>
            <c:strRef>
              <c:f>BW_w!$C$1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BW_w!$C$2:$C$17</c:f>
              <c:numCache>
                <c:formatCode>0.00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2.9</c:v>
                </c:pt>
                <c:pt idx="3">
                  <c:v>2.2999999999999998</c:v>
                </c:pt>
                <c:pt idx="4">
                  <c:v>4.72</c:v>
                </c:pt>
                <c:pt idx="5">
                  <c:v>8.16</c:v>
                </c:pt>
                <c:pt idx="6">
                  <c:v>8.24</c:v>
                </c:pt>
                <c:pt idx="7">
                  <c:v>11.02</c:v>
                </c:pt>
                <c:pt idx="8">
                  <c:v>8.32</c:v>
                </c:pt>
                <c:pt idx="9">
                  <c:v>8.16</c:v>
                </c:pt>
                <c:pt idx="10">
                  <c:v>2.2200000000000002</c:v>
                </c:pt>
                <c:pt idx="11">
                  <c:v>2.36</c:v>
                </c:pt>
                <c:pt idx="12">
                  <c:v>2.42</c:v>
                </c:pt>
                <c:pt idx="13">
                  <c:v>7.38</c:v>
                </c:pt>
                <c:pt idx="14">
                  <c:v>3.9</c:v>
                </c:pt>
                <c:pt idx="15">
                  <c:v>6.08</c:v>
                </c:pt>
              </c:numCache>
            </c:numRef>
          </c:val>
        </c:ser>
        <c:ser>
          <c:idx val="2"/>
          <c:order val="2"/>
          <c:tx>
            <c:strRef>
              <c:f>BW_w!$D$1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BW_w!$D$2:$D$17</c:f>
              <c:numCache>
                <c:formatCode>0.00</c:formatCode>
                <c:ptCount val="16"/>
                <c:pt idx="0">
                  <c:v>0.98</c:v>
                </c:pt>
                <c:pt idx="1">
                  <c:v>0.98</c:v>
                </c:pt>
                <c:pt idx="2">
                  <c:v>4.78</c:v>
                </c:pt>
                <c:pt idx="3">
                  <c:v>2.7</c:v>
                </c:pt>
                <c:pt idx="4">
                  <c:v>5.4</c:v>
                </c:pt>
                <c:pt idx="5">
                  <c:v>7.66</c:v>
                </c:pt>
                <c:pt idx="6">
                  <c:v>10.119999999999999</c:v>
                </c:pt>
                <c:pt idx="7">
                  <c:v>12.4</c:v>
                </c:pt>
                <c:pt idx="8">
                  <c:v>12.4</c:v>
                </c:pt>
                <c:pt idx="9">
                  <c:v>11.86</c:v>
                </c:pt>
                <c:pt idx="10">
                  <c:v>2.2000000000000002</c:v>
                </c:pt>
                <c:pt idx="11">
                  <c:v>3.52</c:v>
                </c:pt>
                <c:pt idx="12">
                  <c:v>1.02</c:v>
                </c:pt>
                <c:pt idx="13">
                  <c:v>9.42</c:v>
                </c:pt>
                <c:pt idx="14">
                  <c:v>3.42</c:v>
                </c:pt>
                <c:pt idx="15">
                  <c:v>8.6199999999999992</c:v>
                </c:pt>
              </c:numCache>
            </c:numRef>
          </c:val>
        </c:ser>
        <c:ser>
          <c:idx val="3"/>
          <c:order val="3"/>
          <c:tx>
            <c:strRef>
              <c:f>BW_w!$E$1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BW_w!$E$2:$E$17</c:f>
              <c:numCache>
                <c:formatCode>0.00</c:formatCode>
                <c:ptCount val="16"/>
                <c:pt idx="0">
                  <c:v>0.94</c:v>
                </c:pt>
                <c:pt idx="1">
                  <c:v>0.94</c:v>
                </c:pt>
                <c:pt idx="2">
                  <c:v>0.98</c:v>
                </c:pt>
                <c:pt idx="3">
                  <c:v>1</c:v>
                </c:pt>
                <c:pt idx="4">
                  <c:v>1.1000000000000001</c:v>
                </c:pt>
                <c:pt idx="5">
                  <c:v>8.6199999999999992</c:v>
                </c:pt>
                <c:pt idx="6">
                  <c:v>9.74</c:v>
                </c:pt>
                <c:pt idx="7">
                  <c:v>14.52</c:v>
                </c:pt>
                <c:pt idx="8">
                  <c:v>13.24</c:v>
                </c:pt>
                <c:pt idx="9">
                  <c:v>13.18</c:v>
                </c:pt>
                <c:pt idx="10">
                  <c:v>2.2000000000000002</c:v>
                </c:pt>
                <c:pt idx="11">
                  <c:v>3.74</c:v>
                </c:pt>
                <c:pt idx="12">
                  <c:v>0.98</c:v>
                </c:pt>
                <c:pt idx="13">
                  <c:v>10.14</c:v>
                </c:pt>
                <c:pt idx="14">
                  <c:v>8.9</c:v>
                </c:pt>
                <c:pt idx="15">
                  <c:v>8.6199999999999992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10720"/>
        <c:axId val="109296256"/>
      </c:barChart>
      <c:valAx>
        <c:axId val="109296256"/>
        <c:scaling>
          <c:orientation val="minMax"/>
          <c:max val="16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L1-L2 </a:t>
                </a:r>
                <a:r>
                  <a:rPr lang="en-US" baseline="0"/>
                  <a:t> Bankdwith (GB/s)</a:t>
                </a:r>
                <a:endParaRPr lang="en-US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310720"/>
        <c:crosses val="autoZero"/>
        <c:crossBetween val="between"/>
        <c:majorUnit val="4"/>
      </c:valAx>
      <c:catAx>
        <c:axId val="10931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 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296256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9410000000000001" l="0" r="0" t="0.39410000000000001" header="0.30000000000000016" footer="0.30000000000000016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30739907511566E-2"/>
          <c:y val="0.12883945756780402"/>
          <c:w val="0.79513107736532929"/>
          <c:h val="0.693139982502187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miss_w!$B$1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miss_w!$B$2:$B$17</c:f>
              <c:numCache>
                <c:formatCode>0.0</c:formatCode>
                <c:ptCount val="16"/>
                <c:pt idx="0">
                  <c:v>203.51</c:v>
                </c:pt>
                <c:pt idx="1">
                  <c:v>214.5</c:v>
                </c:pt>
                <c:pt idx="2">
                  <c:v>201.47</c:v>
                </c:pt>
                <c:pt idx="3">
                  <c:v>213.69</c:v>
                </c:pt>
                <c:pt idx="4">
                  <c:v>182.07</c:v>
                </c:pt>
                <c:pt idx="5">
                  <c:v>158.99</c:v>
                </c:pt>
                <c:pt idx="6">
                  <c:v>102.31</c:v>
                </c:pt>
                <c:pt idx="7">
                  <c:v>111.2</c:v>
                </c:pt>
                <c:pt idx="8">
                  <c:v>164.97</c:v>
                </c:pt>
                <c:pt idx="9">
                  <c:v>162.19</c:v>
                </c:pt>
                <c:pt idx="10">
                  <c:v>207.44</c:v>
                </c:pt>
                <c:pt idx="11">
                  <c:v>246.08</c:v>
                </c:pt>
                <c:pt idx="12">
                  <c:v>212.17</c:v>
                </c:pt>
                <c:pt idx="13">
                  <c:v>171.26</c:v>
                </c:pt>
                <c:pt idx="14">
                  <c:v>183.81</c:v>
                </c:pt>
                <c:pt idx="15">
                  <c:v>190.09</c:v>
                </c:pt>
              </c:numCache>
            </c:numRef>
          </c:val>
        </c:ser>
        <c:ser>
          <c:idx val="1"/>
          <c:order val="1"/>
          <c:tx>
            <c:strRef>
              <c:f>miss_w!$C$1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miss_w!$C$2:$C$17</c:f>
              <c:numCache>
                <c:formatCode>0.0</c:formatCode>
                <c:ptCount val="16"/>
                <c:pt idx="0">
                  <c:v>200.81</c:v>
                </c:pt>
                <c:pt idx="1">
                  <c:v>200.72</c:v>
                </c:pt>
                <c:pt idx="2">
                  <c:v>207.82</c:v>
                </c:pt>
                <c:pt idx="3">
                  <c:v>229.57</c:v>
                </c:pt>
                <c:pt idx="4">
                  <c:v>160.94</c:v>
                </c:pt>
                <c:pt idx="5">
                  <c:v>153.61000000000001</c:v>
                </c:pt>
                <c:pt idx="6">
                  <c:v>111.07</c:v>
                </c:pt>
                <c:pt idx="7">
                  <c:v>103.01</c:v>
                </c:pt>
                <c:pt idx="8">
                  <c:v>137.86000000000001</c:v>
                </c:pt>
                <c:pt idx="9">
                  <c:v>127.24</c:v>
                </c:pt>
                <c:pt idx="10">
                  <c:v>207.44</c:v>
                </c:pt>
                <c:pt idx="11">
                  <c:v>220.69</c:v>
                </c:pt>
                <c:pt idx="12">
                  <c:v>224.33</c:v>
                </c:pt>
                <c:pt idx="13">
                  <c:v>145.22999999999999</c:v>
                </c:pt>
                <c:pt idx="14">
                  <c:v>139.56</c:v>
                </c:pt>
                <c:pt idx="15">
                  <c:v>102.26</c:v>
                </c:pt>
              </c:numCache>
            </c:numRef>
          </c:val>
        </c:ser>
        <c:ser>
          <c:idx val="2"/>
          <c:order val="2"/>
          <c:tx>
            <c:strRef>
              <c:f>miss_w!$D$1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miss_w!$D$2:$D$17</c:f>
              <c:numCache>
                <c:formatCode>0.0</c:formatCode>
                <c:ptCount val="16"/>
                <c:pt idx="0">
                  <c:v>412.31</c:v>
                </c:pt>
                <c:pt idx="1">
                  <c:v>412.55</c:v>
                </c:pt>
                <c:pt idx="2">
                  <c:v>168.27</c:v>
                </c:pt>
                <c:pt idx="3">
                  <c:v>210.25</c:v>
                </c:pt>
                <c:pt idx="4">
                  <c:v>167.24</c:v>
                </c:pt>
                <c:pt idx="5">
                  <c:v>148.25</c:v>
                </c:pt>
                <c:pt idx="6">
                  <c:v>129.28</c:v>
                </c:pt>
                <c:pt idx="7">
                  <c:v>109.37</c:v>
                </c:pt>
                <c:pt idx="8">
                  <c:v>164.03</c:v>
                </c:pt>
                <c:pt idx="9">
                  <c:v>170.88</c:v>
                </c:pt>
                <c:pt idx="10">
                  <c:v>207.18</c:v>
                </c:pt>
                <c:pt idx="11">
                  <c:v>192.68</c:v>
                </c:pt>
                <c:pt idx="12">
                  <c:v>395.82</c:v>
                </c:pt>
                <c:pt idx="13">
                  <c:v>146.56</c:v>
                </c:pt>
                <c:pt idx="14">
                  <c:v>144.38</c:v>
                </c:pt>
                <c:pt idx="15">
                  <c:v>91.89</c:v>
                </c:pt>
              </c:numCache>
            </c:numRef>
          </c:val>
        </c:ser>
        <c:ser>
          <c:idx val="3"/>
          <c:order val="3"/>
          <c:tx>
            <c:strRef>
              <c:f>miss_w!$E$1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miss_w!$A$2:$A$17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miss_w!$E$2:$E$17</c:f>
              <c:numCache>
                <c:formatCode>0.0</c:formatCode>
                <c:ptCount val="16"/>
                <c:pt idx="0">
                  <c:v>419.75</c:v>
                </c:pt>
                <c:pt idx="1">
                  <c:v>421.78</c:v>
                </c:pt>
                <c:pt idx="2">
                  <c:v>408.43</c:v>
                </c:pt>
                <c:pt idx="3">
                  <c:v>407.34</c:v>
                </c:pt>
                <c:pt idx="4">
                  <c:v>375.63</c:v>
                </c:pt>
                <c:pt idx="5">
                  <c:v>146.38</c:v>
                </c:pt>
                <c:pt idx="6">
                  <c:v>120.47</c:v>
                </c:pt>
                <c:pt idx="7">
                  <c:v>122.27</c:v>
                </c:pt>
                <c:pt idx="8">
                  <c:v>236.31</c:v>
                </c:pt>
                <c:pt idx="9">
                  <c:v>292.92</c:v>
                </c:pt>
                <c:pt idx="10">
                  <c:v>207.18</c:v>
                </c:pt>
                <c:pt idx="11">
                  <c:v>186.83</c:v>
                </c:pt>
                <c:pt idx="12">
                  <c:v>407.77</c:v>
                </c:pt>
                <c:pt idx="13">
                  <c:v>145.38999999999999</c:v>
                </c:pt>
                <c:pt idx="14">
                  <c:v>172.53</c:v>
                </c:pt>
                <c:pt idx="15">
                  <c:v>91.89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56608"/>
        <c:axId val="116350336"/>
      </c:barChart>
      <c:valAx>
        <c:axId val="11635033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L1 Miss Panelty (cycle)</a:t>
                </a:r>
              </a:p>
            </c:rich>
          </c:tx>
          <c:layout>
            <c:manualLayout>
              <c:xMode val="edge"/>
              <c:yMode val="edge"/>
              <c:x val="6.1821959755030617E-3"/>
              <c:y val="7.8839457567804028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356608"/>
        <c:crosses val="autoZero"/>
        <c:crossBetween val="between"/>
        <c:majorUnit val="100"/>
      </c:valAx>
      <c:catAx>
        <c:axId val="11635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350336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7056707867828574E-2"/>
          <c:y val="9.689236988377975E-2"/>
          <c:w val="0.85317654436400792"/>
          <c:h val="0.830090955027791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IPC_c!$B$1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IPC_c!$B$2:$B$17</c:f>
              <c:numCache>
                <c:formatCode>General</c:formatCode>
                <c:ptCount val="16"/>
                <c:pt idx="0">
                  <c:v>0.67</c:v>
                </c:pt>
                <c:pt idx="1">
                  <c:v>0.67</c:v>
                </c:pt>
                <c:pt idx="2">
                  <c:v>0.72</c:v>
                </c:pt>
                <c:pt idx="3">
                  <c:v>0.72</c:v>
                </c:pt>
                <c:pt idx="4">
                  <c:v>0.62</c:v>
                </c:pt>
                <c:pt idx="5">
                  <c:v>0.52</c:v>
                </c:pt>
                <c:pt idx="6">
                  <c:v>0.79</c:v>
                </c:pt>
                <c:pt idx="7">
                  <c:v>0.37</c:v>
                </c:pt>
                <c:pt idx="8">
                  <c:v>0.39</c:v>
                </c:pt>
                <c:pt idx="9">
                  <c:v>0.32</c:v>
                </c:pt>
                <c:pt idx="10">
                  <c:v>0.76</c:v>
                </c:pt>
                <c:pt idx="11">
                  <c:v>0.93</c:v>
                </c:pt>
                <c:pt idx="12">
                  <c:v>0.87</c:v>
                </c:pt>
                <c:pt idx="13">
                  <c:v>0.77</c:v>
                </c:pt>
                <c:pt idx="14">
                  <c:v>0.7</c:v>
                </c:pt>
                <c:pt idx="15">
                  <c:v>0.89</c:v>
                </c:pt>
              </c:numCache>
            </c:numRef>
          </c:val>
        </c:ser>
        <c:ser>
          <c:idx val="1"/>
          <c:order val="1"/>
          <c:tx>
            <c:strRef>
              <c:f>IPC_c!$C$1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IPC_c!$C$2:$C$17</c:f>
              <c:numCache>
                <c:formatCode>General</c:formatCode>
                <c:ptCount val="16"/>
                <c:pt idx="0">
                  <c:v>0.19</c:v>
                </c:pt>
                <c:pt idx="1">
                  <c:v>0.8</c:v>
                </c:pt>
                <c:pt idx="2">
                  <c:v>0.8</c:v>
                </c:pt>
                <c:pt idx="3">
                  <c:v>0.28999999999999998</c:v>
                </c:pt>
                <c:pt idx="4">
                  <c:v>0.72</c:v>
                </c:pt>
                <c:pt idx="5">
                  <c:v>0.8</c:v>
                </c:pt>
                <c:pt idx="6">
                  <c:v>1.1000000000000001</c:v>
                </c:pt>
                <c:pt idx="7">
                  <c:v>0.67</c:v>
                </c:pt>
                <c:pt idx="8">
                  <c:v>0.57999999999999996</c:v>
                </c:pt>
                <c:pt idx="9">
                  <c:v>0.64</c:v>
                </c:pt>
                <c:pt idx="10">
                  <c:v>1.44</c:v>
                </c:pt>
                <c:pt idx="11">
                  <c:v>1.9</c:v>
                </c:pt>
                <c:pt idx="12">
                  <c:v>0.9</c:v>
                </c:pt>
                <c:pt idx="13">
                  <c:v>2.0699999999999998</c:v>
                </c:pt>
                <c:pt idx="14">
                  <c:v>1.71</c:v>
                </c:pt>
                <c:pt idx="15">
                  <c:v>3.04</c:v>
                </c:pt>
              </c:numCache>
            </c:numRef>
          </c:val>
        </c:ser>
        <c:ser>
          <c:idx val="2"/>
          <c:order val="2"/>
          <c:tx>
            <c:strRef>
              <c:f>IPC_c!$D$1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IPC_c!$D$2:$D$17</c:f>
              <c:numCache>
                <c:formatCode>General</c:formatCode>
                <c:ptCount val="16"/>
                <c:pt idx="0">
                  <c:v>0.26</c:v>
                </c:pt>
                <c:pt idx="1">
                  <c:v>1.19</c:v>
                </c:pt>
                <c:pt idx="2">
                  <c:v>0.22</c:v>
                </c:pt>
                <c:pt idx="3">
                  <c:v>1.43</c:v>
                </c:pt>
                <c:pt idx="4">
                  <c:v>1.29</c:v>
                </c:pt>
                <c:pt idx="5">
                  <c:v>1.76</c:v>
                </c:pt>
                <c:pt idx="6">
                  <c:v>1.67</c:v>
                </c:pt>
                <c:pt idx="7">
                  <c:v>1.38</c:v>
                </c:pt>
                <c:pt idx="8">
                  <c:v>1.48</c:v>
                </c:pt>
                <c:pt idx="9">
                  <c:v>1.1100000000000001</c:v>
                </c:pt>
                <c:pt idx="10">
                  <c:v>0.66</c:v>
                </c:pt>
                <c:pt idx="11">
                  <c:v>0.47</c:v>
                </c:pt>
                <c:pt idx="12">
                  <c:v>2.75</c:v>
                </c:pt>
                <c:pt idx="13">
                  <c:v>4.7300000000000004</c:v>
                </c:pt>
                <c:pt idx="14">
                  <c:v>5.56</c:v>
                </c:pt>
                <c:pt idx="15">
                  <c:v>10.119999999999999</c:v>
                </c:pt>
              </c:numCache>
            </c:numRef>
          </c:val>
        </c:ser>
        <c:ser>
          <c:idx val="3"/>
          <c:order val="3"/>
          <c:tx>
            <c:strRef>
              <c:f>IPC_c!$E$1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IPC_c!$A$2:$A$17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IPC_c!$E$2:$E$17</c:f>
              <c:numCache>
                <c:formatCode>General</c:formatCode>
                <c:ptCount val="16"/>
                <c:pt idx="0">
                  <c:v>0.6</c:v>
                </c:pt>
                <c:pt idx="1">
                  <c:v>0.63</c:v>
                </c:pt>
                <c:pt idx="2">
                  <c:v>0.4</c:v>
                </c:pt>
                <c:pt idx="3">
                  <c:v>2.97</c:v>
                </c:pt>
                <c:pt idx="4">
                  <c:v>2.4700000000000002</c:v>
                </c:pt>
                <c:pt idx="5">
                  <c:v>2.79</c:v>
                </c:pt>
                <c:pt idx="6">
                  <c:v>1.64</c:v>
                </c:pt>
                <c:pt idx="7">
                  <c:v>1.96</c:v>
                </c:pt>
                <c:pt idx="8">
                  <c:v>1.8</c:v>
                </c:pt>
                <c:pt idx="9">
                  <c:v>1.23</c:v>
                </c:pt>
                <c:pt idx="10">
                  <c:v>14.99</c:v>
                </c:pt>
                <c:pt idx="11">
                  <c:v>7.89</c:v>
                </c:pt>
                <c:pt idx="12">
                  <c:v>7.54</c:v>
                </c:pt>
                <c:pt idx="13">
                  <c:v>9.15</c:v>
                </c:pt>
                <c:pt idx="14">
                  <c:v>16.82</c:v>
                </c:pt>
                <c:pt idx="15">
                  <c:v>11.66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80256"/>
        <c:axId val="116478336"/>
      </c:barChart>
      <c:valAx>
        <c:axId val="116478336"/>
        <c:scaling>
          <c:orientation val="minMax"/>
          <c:max val="18"/>
          <c:min val="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IPC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480256"/>
        <c:crosses val="autoZero"/>
        <c:crossBetween val="between"/>
        <c:majorUnit val="3"/>
      </c:valAx>
      <c:catAx>
        <c:axId val="11648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478336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c=64</c:v>
          </c:tx>
          <c:spPr>
            <a:ln w="28575">
              <a:solidFill>
                <a:schemeClr val="tx1"/>
              </a:solidFill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IPC!$N$30:$Q$30</c:f>
              <c:numCache>
                <c:formatCode>General</c:formatCode>
                <c:ptCount val="4"/>
                <c:pt idx="0">
                  <c:v>64</c:v>
                </c:pt>
                <c:pt idx="1">
                  <c:v>256</c:v>
                </c:pt>
                <c:pt idx="2">
                  <c:v>1024</c:v>
                </c:pt>
                <c:pt idx="3">
                  <c:v>4096</c:v>
                </c:pt>
              </c:numCache>
            </c:numRef>
          </c:xVal>
          <c:yVal>
            <c:numRef>
              <c:f>IPC!$N$28:$Q$28</c:f>
              <c:numCache>
                <c:formatCode>0.00</c:formatCode>
                <c:ptCount val="4"/>
                <c:pt idx="0">
                  <c:v>5.2837499999999995</c:v>
                </c:pt>
                <c:pt idx="1">
                  <c:v>4.4749999999999996</c:v>
                </c:pt>
                <c:pt idx="2">
                  <c:v>3.941875</c:v>
                </c:pt>
                <c:pt idx="3">
                  <c:v>2.2749999999999999</c:v>
                </c:pt>
              </c:numCache>
            </c:numRef>
          </c:yVal>
          <c:smooth val="0"/>
        </c:ser>
        <c:ser>
          <c:idx val="2"/>
          <c:order val="1"/>
          <c:tx>
            <c:v>c=16</c:v>
          </c:tx>
          <c:spPr>
            <a:ln w="28575">
              <a:solidFill>
                <a:schemeClr val="tx2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0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IPC!$J$30:$M$30</c:f>
              <c:numCache>
                <c:formatCode>General</c:formatCode>
                <c:ptCount val="4"/>
                <c:pt idx="0">
                  <c:v>16</c:v>
                </c:pt>
                <c:pt idx="1">
                  <c:v>64</c:v>
                </c:pt>
                <c:pt idx="2">
                  <c:v>256</c:v>
                </c:pt>
                <c:pt idx="3">
                  <c:v>1024</c:v>
                </c:pt>
              </c:numCache>
            </c:numRef>
          </c:xVal>
          <c:yVal>
            <c:numRef>
              <c:f>IPC!$J$28:$M$28</c:f>
              <c:numCache>
                <c:formatCode>0.00</c:formatCode>
                <c:ptCount val="4"/>
                <c:pt idx="0">
                  <c:v>2.2549999999999999</c:v>
                </c:pt>
                <c:pt idx="1">
                  <c:v>3.1062500000000002</c:v>
                </c:pt>
                <c:pt idx="2">
                  <c:v>4.1637499999999994</c:v>
                </c:pt>
                <c:pt idx="3">
                  <c:v>2.8774999999999999</c:v>
                </c:pt>
              </c:numCache>
            </c:numRef>
          </c:yVal>
          <c:smooth val="0"/>
        </c:ser>
        <c:ser>
          <c:idx val="1"/>
          <c:order val="2"/>
          <c:tx>
            <c:v>c=4</c:v>
          </c:tx>
          <c:spPr>
            <a:ln w="28575"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3"/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IPC!$F$30:$I$30</c:f>
              <c:numCache>
                <c:formatCode>General</c:formatCode>
                <c:ptCount val="4"/>
                <c:pt idx="0">
                  <c:v>4</c:v>
                </c:pt>
                <c:pt idx="1">
                  <c:v>16</c:v>
                </c:pt>
                <c:pt idx="2">
                  <c:v>64</c:v>
                </c:pt>
                <c:pt idx="3">
                  <c:v>256</c:v>
                </c:pt>
              </c:numCache>
            </c:numRef>
          </c:xVal>
          <c:yVal>
            <c:numRef>
              <c:f>IPC!$F$28:$I$28</c:f>
              <c:numCache>
                <c:formatCode>0.00</c:formatCode>
                <c:ptCount val="4"/>
                <c:pt idx="0">
                  <c:v>1.1031249999999999</c:v>
                </c:pt>
                <c:pt idx="1">
                  <c:v>1.7137500000000001</c:v>
                </c:pt>
                <c:pt idx="2">
                  <c:v>2.5724999999999998</c:v>
                </c:pt>
                <c:pt idx="3">
                  <c:v>2.9068749999999999</c:v>
                </c:pt>
              </c:numCache>
            </c:numRef>
          </c:yVal>
          <c:smooth val="0"/>
        </c:ser>
        <c:ser>
          <c:idx val="0"/>
          <c:order val="3"/>
          <c:tx>
            <c:v>c=1</c:v>
          </c:tx>
          <c:spPr>
            <a:ln w="28575">
              <a:solidFill>
                <a:srgbClr val="00B050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3"/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IPC!$B$30:$E$30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64</c:v>
                </c:pt>
              </c:numCache>
            </c:numRef>
          </c:xVal>
          <c:yVal>
            <c:numRef>
              <c:f>IPC!$B$28:$E$28</c:f>
              <c:numCache>
                <c:formatCode>0.00</c:formatCode>
                <c:ptCount val="4"/>
                <c:pt idx="0">
                  <c:v>0.66937499999999994</c:v>
                </c:pt>
                <c:pt idx="1">
                  <c:v>0.9368749999999999</c:v>
                </c:pt>
                <c:pt idx="2">
                  <c:v>1.0606249999999999</c:v>
                </c:pt>
                <c:pt idx="3">
                  <c:v>1.4937499999999997</c:v>
                </c:pt>
              </c:numCache>
            </c:numRef>
          </c:yVal>
          <c:smooth val="0"/>
        </c:ser>
        <c:ser>
          <c:idx val="4"/>
          <c:order val="4"/>
          <c:tx>
            <c:v>64 PEs</c:v>
          </c:tx>
          <c:spPr>
            <a:ln w="952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64</c:v>
              </c:pt>
              <c:pt idx="1">
                <c:v>64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6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39008"/>
        <c:axId val="96961664"/>
      </c:scatterChart>
      <c:valAx>
        <c:axId val="96939008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#threads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6961664"/>
        <c:crosses val="autoZero"/>
        <c:crossBetween val="midCat"/>
      </c:valAx>
      <c:valAx>
        <c:axId val="96961664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Avg IPC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96939008"/>
        <c:crosses val="autoZero"/>
        <c:crossBetween val="midCat"/>
      </c:valAx>
    </c:plotArea>
    <c:legend>
      <c:legendPos val="r"/>
      <c:legendEntry>
        <c:idx val="4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0014248059406683E-2"/>
          <c:y val="9.457660176848004E-2"/>
          <c:w val="0.83811823243451355"/>
          <c:h val="0.8388533374247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BW_c!$B$1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BW_c!$B$2:$B$17</c:f>
              <c:numCache>
                <c:formatCode>0.00</c:formatCode>
                <c:ptCount val="16"/>
                <c:pt idx="0">
                  <c:v>2.78</c:v>
                </c:pt>
                <c:pt idx="1">
                  <c:v>2.64</c:v>
                </c:pt>
                <c:pt idx="2">
                  <c:v>3.2</c:v>
                </c:pt>
                <c:pt idx="3">
                  <c:v>2.4</c:v>
                </c:pt>
                <c:pt idx="4">
                  <c:v>3.24</c:v>
                </c:pt>
                <c:pt idx="5">
                  <c:v>6.72</c:v>
                </c:pt>
                <c:pt idx="6">
                  <c:v>8.5399999999999991</c:v>
                </c:pt>
                <c:pt idx="7">
                  <c:v>6.42</c:v>
                </c:pt>
                <c:pt idx="8">
                  <c:v>3.8</c:v>
                </c:pt>
                <c:pt idx="9">
                  <c:v>3.72</c:v>
                </c:pt>
                <c:pt idx="10">
                  <c:v>2.2200000000000002</c:v>
                </c:pt>
                <c:pt idx="11">
                  <c:v>2.08</c:v>
                </c:pt>
                <c:pt idx="12">
                  <c:v>2.14</c:v>
                </c:pt>
                <c:pt idx="13">
                  <c:v>4.84</c:v>
                </c:pt>
                <c:pt idx="14">
                  <c:v>2.4</c:v>
                </c:pt>
                <c:pt idx="15">
                  <c:v>2.3199999999999998</c:v>
                </c:pt>
              </c:numCache>
            </c:numRef>
          </c:val>
        </c:ser>
        <c:ser>
          <c:idx val="1"/>
          <c:order val="1"/>
          <c:tx>
            <c:strRef>
              <c:f>BW_c!$C$1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BW_c!$C$2:$C$17</c:f>
              <c:numCache>
                <c:formatCode>0.00</c:formatCode>
                <c:ptCount val="16"/>
                <c:pt idx="0">
                  <c:v>1.1399999999999999</c:v>
                </c:pt>
                <c:pt idx="1">
                  <c:v>5.88</c:v>
                </c:pt>
                <c:pt idx="2">
                  <c:v>4.42</c:v>
                </c:pt>
                <c:pt idx="3">
                  <c:v>1.22</c:v>
                </c:pt>
                <c:pt idx="4">
                  <c:v>3.78</c:v>
                </c:pt>
                <c:pt idx="5">
                  <c:v>8.18</c:v>
                </c:pt>
                <c:pt idx="6">
                  <c:v>11.28</c:v>
                </c:pt>
                <c:pt idx="7">
                  <c:v>13.72</c:v>
                </c:pt>
                <c:pt idx="8">
                  <c:v>5.6</c:v>
                </c:pt>
                <c:pt idx="9">
                  <c:v>8.24</c:v>
                </c:pt>
                <c:pt idx="10">
                  <c:v>3.82</c:v>
                </c:pt>
                <c:pt idx="11">
                  <c:v>3.2</c:v>
                </c:pt>
                <c:pt idx="12">
                  <c:v>2.42</c:v>
                </c:pt>
                <c:pt idx="13">
                  <c:v>9.6</c:v>
                </c:pt>
                <c:pt idx="14">
                  <c:v>3.32</c:v>
                </c:pt>
                <c:pt idx="15">
                  <c:v>6.54</c:v>
                </c:pt>
              </c:numCache>
            </c:numRef>
          </c:val>
        </c:ser>
        <c:ser>
          <c:idx val="2"/>
          <c:order val="2"/>
          <c:tx>
            <c:strRef>
              <c:f>BW_c!$D$1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BW_c!$D$2:$D$17</c:f>
              <c:numCache>
                <c:formatCode>0.00</c:formatCode>
                <c:ptCount val="16"/>
                <c:pt idx="0">
                  <c:v>2.44</c:v>
                </c:pt>
                <c:pt idx="1">
                  <c:v>15.46</c:v>
                </c:pt>
                <c:pt idx="2">
                  <c:v>1.58</c:v>
                </c:pt>
                <c:pt idx="3">
                  <c:v>6.68</c:v>
                </c:pt>
                <c:pt idx="4">
                  <c:v>8.8800000000000008</c:v>
                </c:pt>
                <c:pt idx="5">
                  <c:v>12.52</c:v>
                </c:pt>
                <c:pt idx="6">
                  <c:v>12.16</c:v>
                </c:pt>
                <c:pt idx="7">
                  <c:v>33.340000000000003</c:v>
                </c:pt>
                <c:pt idx="8">
                  <c:v>15.8</c:v>
                </c:pt>
                <c:pt idx="9">
                  <c:v>15.3</c:v>
                </c:pt>
                <c:pt idx="10">
                  <c:v>2.76</c:v>
                </c:pt>
                <c:pt idx="11">
                  <c:v>1.1599999999999999</c:v>
                </c:pt>
                <c:pt idx="12">
                  <c:v>6.74</c:v>
                </c:pt>
                <c:pt idx="13">
                  <c:v>21.62</c:v>
                </c:pt>
                <c:pt idx="14">
                  <c:v>7.38</c:v>
                </c:pt>
                <c:pt idx="15">
                  <c:v>25.4</c:v>
                </c:pt>
              </c:numCache>
            </c:numRef>
          </c:val>
        </c:ser>
        <c:ser>
          <c:idx val="3"/>
          <c:order val="3"/>
          <c:tx>
            <c:strRef>
              <c:f>BW_c!$E$1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strRef>
              <c:f>BW_c!$A$2:$A$17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BW_c!$E$2:$E$17</c:f>
              <c:numCache>
                <c:formatCode>0.00</c:formatCode>
                <c:ptCount val="16"/>
                <c:pt idx="0">
                  <c:v>7.78</c:v>
                </c:pt>
                <c:pt idx="1">
                  <c:v>7.76</c:v>
                </c:pt>
                <c:pt idx="2">
                  <c:v>4.46</c:v>
                </c:pt>
                <c:pt idx="3">
                  <c:v>14.34</c:v>
                </c:pt>
                <c:pt idx="4">
                  <c:v>17.28</c:v>
                </c:pt>
                <c:pt idx="5">
                  <c:v>15.84</c:v>
                </c:pt>
                <c:pt idx="6">
                  <c:v>12.84</c:v>
                </c:pt>
                <c:pt idx="7">
                  <c:v>37.74</c:v>
                </c:pt>
                <c:pt idx="8">
                  <c:v>18.739999999999998</c:v>
                </c:pt>
                <c:pt idx="9">
                  <c:v>16.68</c:v>
                </c:pt>
                <c:pt idx="10">
                  <c:v>20.86</c:v>
                </c:pt>
                <c:pt idx="11">
                  <c:v>18.04</c:v>
                </c:pt>
                <c:pt idx="12">
                  <c:v>23.26</c:v>
                </c:pt>
                <c:pt idx="13">
                  <c:v>49.36</c:v>
                </c:pt>
                <c:pt idx="14">
                  <c:v>20.96</c:v>
                </c:pt>
                <c:pt idx="15">
                  <c:v>34.520000000000003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096000"/>
        <c:axId val="116094080"/>
      </c:barChart>
      <c:valAx>
        <c:axId val="116094080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L1-L2  Bankdwith (GB/s)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096000"/>
        <c:crosses val="autoZero"/>
        <c:crossBetween val="between"/>
        <c:majorUnit val="10"/>
      </c:valAx>
      <c:catAx>
        <c:axId val="11609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094080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5851768528934"/>
          <c:y val="0.12883945756780402"/>
          <c:w val="0.78110329958755154"/>
          <c:h val="0.693139982502187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miss_c!$B$1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miss_c!$A$2:$A$17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miss_c!$B$2:$B$17</c:f>
              <c:numCache>
                <c:formatCode>General</c:formatCode>
                <c:ptCount val="16"/>
                <c:pt idx="0">
                  <c:v>203.51</c:v>
                </c:pt>
                <c:pt idx="1">
                  <c:v>214.5</c:v>
                </c:pt>
                <c:pt idx="2">
                  <c:v>201.47</c:v>
                </c:pt>
                <c:pt idx="3">
                  <c:v>213.69</c:v>
                </c:pt>
                <c:pt idx="4">
                  <c:v>182.07</c:v>
                </c:pt>
                <c:pt idx="5">
                  <c:v>158.99</c:v>
                </c:pt>
                <c:pt idx="6">
                  <c:v>102.31</c:v>
                </c:pt>
                <c:pt idx="7">
                  <c:v>111.2</c:v>
                </c:pt>
                <c:pt idx="8">
                  <c:v>164.97</c:v>
                </c:pt>
                <c:pt idx="9">
                  <c:v>162.19</c:v>
                </c:pt>
                <c:pt idx="10">
                  <c:v>207.44</c:v>
                </c:pt>
                <c:pt idx="11">
                  <c:v>246.08</c:v>
                </c:pt>
                <c:pt idx="12">
                  <c:v>212.17</c:v>
                </c:pt>
                <c:pt idx="13">
                  <c:v>171.26</c:v>
                </c:pt>
                <c:pt idx="14">
                  <c:v>183.81</c:v>
                </c:pt>
                <c:pt idx="15">
                  <c:v>190.09</c:v>
                </c:pt>
              </c:numCache>
            </c:numRef>
          </c:val>
        </c:ser>
        <c:ser>
          <c:idx val="1"/>
          <c:order val="1"/>
          <c:tx>
            <c:strRef>
              <c:f>miss_c!$C$1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miss_c!$A$2:$A$17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miss_c!$C$2:$C$17</c:f>
              <c:numCache>
                <c:formatCode>General</c:formatCode>
                <c:ptCount val="16"/>
                <c:pt idx="0">
                  <c:v>359.39</c:v>
                </c:pt>
                <c:pt idx="1">
                  <c:v>149.37</c:v>
                </c:pt>
                <c:pt idx="2">
                  <c:v>172.07</c:v>
                </c:pt>
                <c:pt idx="3">
                  <c:v>336.46</c:v>
                </c:pt>
                <c:pt idx="4">
                  <c:v>173.35</c:v>
                </c:pt>
                <c:pt idx="5">
                  <c:v>143.97999999999999</c:v>
                </c:pt>
                <c:pt idx="6">
                  <c:v>271.17</c:v>
                </c:pt>
                <c:pt idx="7">
                  <c:v>138.88</c:v>
                </c:pt>
                <c:pt idx="8">
                  <c:v>172.31</c:v>
                </c:pt>
                <c:pt idx="9">
                  <c:v>171.67</c:v>
                </c:pt>
                <c:pt idx="10">
                  <c:v>135.25</c:v>
                </c:pt>
                <c:pt idx="11">
                  <c:v>176.89</c:v>
                </c:pt>
                <c:pt idx="12">
                  <c:v>191.24</c:v>
                </c:pt>
                <c:pt idx="13">
                  <c:v>143.1</c:v>
                </c:pt>
                <c:pt idx="14">
                  <c:v>164.62</c:v>
                </c:pt>
                <c:pt idx="15">
                  <c:v>103.68</c:v>
                </c:pt>
              </c:numCache>
            </c:numRef>
          </c:val>
        </c:ser>
        <c:ser>
          <c:idx val="2"/>
          <c:order val="2"/>
          <c:tx>
            <c:strRef>
              <c:f>miss_c!$D$1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miss_c!$A$2:$A$17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miss_c!$D$2:$D$17</c:f>
              <c:numCache>
                <c:formatCode>General</c:formatCode>
                <c:ptCount val="16"/>
                <c:pt idx="0">
                  <c:v>252.17</c:v>
                </c:pt>
                <c:pt idx="1">
                  <c:v>170.46</c:v>
                </c:pt>
                <c:pt idx="2">
                  <c:v>299.04000000000002</c:v>
                </c:pt>
                <c:pt idx="3">
                  <c:v>140.31</c:v>
                </c:pt>
                <c:pt idx="4">
                  <c:v>161.05000000000001</c:v>
                </c:pt>
                <c:pt idx="5">
                  <c:v>136.22</c:v>
                </c:pt>
                <c:pt idx="6">
                  <c:v>489.52</c:v>
                </c:pt>
                <c:pt idx="7">
                  <c:v>265.35000000000002</c:v>
                </c:pt>
                <c:pt idx="8">
                  <c:v>196.23</c:v>
                </c:pt>
                <c:pt idx="9">
                  <c:v>463.57</c:v>
                </c:pt>
                <c:pt idx="10">
                  <c:v>175.57</c:v>
                </c:pt>
                <c:pt idx="11">
                  <c:v>338.61</c:v>
                </c:pt>
                <c:pt idx="12">
                  <c:v>93.51</c:v>
                </c:pt>
                <c:pt idx="13">
                  <c:v>141.19</c:v>
                </c:pt>
                <c:pt idx="14">
                  <c:v>137.4</c:v>
                </c:pt>
                <c:pt idx="15">
                  <c:v>94.07</c:v>
                </c:pt>
              </c:numCache>
            </c:numRef>
          </c:val>
        </c:ser>
        <c:ser>
          <c:idx val="3"/>
          <c:order val="3"/>
          <c:tx>
            <c:strRef>
              <c:f>miss_c!$E$1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miss_c!$A$2:$A$17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miss_c!$E$2:$E$17</c:f>
              <c:numCache>
                <c:formatCode>General</c:formatCode>
                <c:ptCount val="16"/>
                <c:pt idx="0">
                  <c:v>347.45</c:v>
                </c:pt>
                <c:pt idx="1">
                  <c:v>370.01</c:v>
                </c:pt>
                <c:pt idx="2">
                  <c:v>324.88</c:v>
                </c:pt>
                <c:pt idx="3">
                  <c:v>290.01</c:v>
                </c:pt>
                <c:pt idx="4">
                  <c:v>413.47</c:v>
                </c:pt>
                <c:pt idx="5">
                  <c:v>127.3</c:v>
                </c:pt>
                <c:pt idx="6">
                  <c:v>243.35</c:v>
                </c:pt>
                <c:pt idx="7">
                  <c:v>948.74</c:v>
                </c:pt>
                <c:pt idx="8">
                  <c:v>946.54</c:v>
                </c:pt>
                <c:pt idx="9">
                  <c:v>1956.76</c:v>
                </c:pt>
                <c:pt idx="10">
                  <c:v>213.99</c:v>
                </c:pt>
                <c:pt idx="11">
                  <c:v>139.86000000000001</c:v>
                </c:pt>
                <c:pt idx="12">
                  <c:v>135.26</c:v>
                </c:pt>
                <c:pt idx="13">
                  <c:v>396.22</c:v>
                </c:pt>
                <c:pt idx="14">
                  <c:v>398.53</c:v>
                </c:pt>
                <c:pt idx="15">
                  <c:v>416.01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70752"/>
        <c:axId val="116168576"/>
      </c:barChart>
      <c:valAx>
        <c:axId val="116168576"/>
        <c:scaling>
          <c:orientation val="minMax"/>
          <c:max val="2500"/>
          <c:min val="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L1 Miss Panelty (cycle)</a:t>
                </a:r>
              </a:p>
            </c:rich>
          </c:tx>
          <c:layout>
            <c:manualLayout>
              <c:xMode val="edge"/>
              <c:yMode val="edge"/>
              <c:x val="2.298150231221101E-4"/>
              <c:y val="8.9950568678915141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170752"/>
        <c:crosses val="autoZero"/>
        <c:crossBetween val="between"/>
        <c:majorUnit val="500"/>
      </c:valAx>
      <c:catAx>
        <c:axId val="11617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168576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7215713301171627E-2"/>
          <c:y val="9.8932423460823898E-2"/>
          <c:w val="0.85236224910874558"/>
          <c:h val="0.82135263794094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IPC_w_scale!$B$1:$B$1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IPC_w_scale!$A$2:$A$23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IPC_w_scale!$B$2:$B$23</c:f>
              <c:numCache>
                <c:formatCode>0.00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</c:ser>
        <c:ser>
          <c:idx val="1"/>
          <c:order val="1"/>
          <c:tx>
            <c:strRef>
              <c:f>IPC_w_scale!$C$1:$C$1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IPC_w_scale!$A$2:$A$23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IPC_w_scale!$C$2:$C$23</c:f>
              <c:numCache>
                <c:formatCode>0.00</c:formatCode>
                <c:ptCount val="22"/>
                <c:pt idx="0">
                  <c:v>1.1346153846153799</c:v>
                </c:pt>
                <c:pt idx="1">
                  <c:v>1.0833333333333299</c:v>
                </c:pt>
                <c:pt idx="2">
                  <c:v>1.43548387096774</c:v>
                </c:pt>
                <c:pt idx="3">
                  <c:v>1.0833333333333299</c:v>
                </c:pt>
                <c:pt idx="4">
                  <c:v>0.97701149425287404</c:v>
                </c:pt>
                <c:pt idx="5">
                  <c:v>1.4805194805194799</c:v>
                </c:pt>
                <c:pt idx="6">
                  <c:v>2.12820512820513</c:v>
                </c:pt>
                <c:pt idx="7">
                  <c:v>1.0298507462686599</c:v>
                </c:pt>
                <c:pt idx="8">
                  <c:v>2.125</c:v>
                </c:pt>
                <c:pt idx="9">
                  <c:v>1</c:v>
                </c:pt>
                <c:pt idx="10">
                  <c:v>2.8651685393258401</c:v>
                </c:pt>
                <c:pt idx="11">
                  <c:v>1</c:v>
                </c:pt>
                <c:pt idx="12">
                  <c:v>1.4142857142857099</c:v>
                </c:pt>
                <c:pt idx="13">
                  <c:v>1.20754716981132</c:v>
                </c:pt>
                <c:pt idx="14">
                  <c:v>1.0298507462686599</c:v>
                </c:pt>
                <c:pt idx="15">
                  <c:v>1.2473118279569899</c:v>
                </c:pt>
                <c:pt idx="16">
                  <c:v>1.4675324675324699</c:v>
                </c:pt>
                <c:pt idx="17">
                  <c:v>1.11392405063291</c:v>
                </c:pt>
                <c:pt idx="18">
                  <c:v>2.1612903225806499</c:v>
                </c:pt>
                <c:pt idx="19">
                  <c:v>2.0322580645161299</c:v>
                </c:pt>
                <c:pt idx="20">
                  <c:v>2</c:v>
                </c:pt>
                <c:pt idx="21">
                  <c:v>2.8666666666666698</c:v>
                </c:pt>
              </c:numCache>
            </c:numRef>
          </c:val>
        </c:ser>
        <c:ser>
          <c:idx val="2"/>
          <c:order val="2"/>
          <c:tx>
            <c:strRef>
              <c:f>IPC_w_scale!$D$1:$D$1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IPC_w_scale!$A$2:$A$23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IPC_w_scale!$D$2:$D$23</c:f>
              <c:numCache>
                <c:formatCode>0.00</c:formatCode>
                <c:ptCount val="22"/>
                <c:pt idx="0">
                  <c:v>1.3846153846153799</c:v>
                </c:pt>
                <c:pt idx="1">
                  <c:v>1.2083333333333299</c:v>
                </c:pt>
                <c:pt idx="2">
                  <c:v>1.6451612903225801</c:v>
                </c:pt>
                <c:pt idx="3">
                  <c:v>1.125</c:v>
                </c:pt>
                <c:pt idx="4">
                  <c:v>0.27586206896551702</c:v>
                </c:pt>
                <c:pt idx="5">
                  <c:v>1.8051948051948099</c:v>
                </c:pt>
                <c:pt idx="6">
                  <c:v>4.02564102564103</c:v>
                </c:pt>
                <c:pt idx="7">
                  <c:v>0.28358208955223901</c:v>
                </c:pt>
                <c:pt idx="8">
                  <c:v>4.59375</c:v>
                </c:pt>
                <c:pt idx="9">
                  <c:v>1</c:v>
                </c:pt>
                <c:pt idx="10">
                  <c:v>4.1123595505618002</c:v>
                </c:pt>
                <c:pt idx="11">
                  <c:v>1</c:v>
                </c:pt>
                <c:pt idx="12">
                  <c:v>0.94285714285714295</c:v>
                </c:pt>
                <c:pt idx="13">
                  <c:v>2.3018867924528301</c:v>
                </c:pt>
                <c:pt idx="14">
                  <c:v>0.28358208955223901</c:v>
                </c:pt>
                <c:pt idx="15">
                  <c:v>1.36559139784946</c:v>
                </c:pt>
                <c:pt idx="16">
                  <c:v>1.8051948051948099</c:v>
                </c:pt>
                <c:pt idx="17">
                  <c:v>1.55696202531646</c:v>
                </c:pt>
                <c:pt idx="18">
                  <c:v>4.5161290322580596</c:v>
                </c:pt>
                <c:pt idx="19">
                  <c:v>2.5806451612903198</c:v>
                </c:pt>
                <c:pt idx="20">
                  <c:v>2.48648648648649</c:v>
                </c:pt>
                <c:pt idx="21">
                  <c:v>4.1666666666666696</c:v>
                </c:pt>
              </c:numCache>
            </c:numRef>
          </c:val>
        </c:ser>
        <c:ser>
          <c:idx val="3"/>
          <c:order val="3"/>
          <c:tx>
            <c:strRef>
              <c:f>IPC_w_scale!$E$1:$E$1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IPC_w_scale!$A$2:$A$23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IPC_w_scale!$E$2:$E$23</c:f>
              <c:numCache>
                <c:formatCode>0.00</c:formatCode>
                <c:ptCount val="22"/>
                <c:pt idx="0">
                  <c:v>1.57692307692308</c:v>
                </c:pt>
                <c:pt idx="1">
                  <c:v>1.18055555555556</c:v>
                </c:pt>
                <c:pt idx="2">
                  <c:v>1.3548387096774199</c:v>
                </c:pt>
                <c:pt idx="3">
                  <c:v>1.18055555555556</c:v>
                </c:pt>
                <c:pt idx="4">
                  <c:v>0.96551724137931005</c:v>
                </c:pt>
                <c:pt idx="5">
                  <c:v>1.8051948051948099</c:v>
                </c:pt>
                <c:pt idx="6">
                  <c:v>5.5641025641025603</c:v>
                </c:pt>
                <c:pt idx="7">
                  <c:v>1.22388059701493</c:v>
                </c:pt>
                <c:pt idx="8">
                  <c:v>7.5</c:v>
                </c:pt>
                <c:pt idx="9">
                  <c:v>1</c:v>
                </c:pt>
                <c:pt idx="10">
                  <c:v>4.1123595505618002</c:v>
                </c:pt>
                <c:pt idx="11">
                  <c:v>1</c:v>
                </c:pt>
                <c:pt idx="12">
                  <c:v>5.6</c:v>
                </c:pt>
                <c:pt idx="13">
                  <c:v>1.7358490566037701</c:v>
                </c:pt>
                <c:pt idx="14">
                  <c:v>1.22388059701493</c:v>
                </c:pt>
                <c:pt idx="15">
                  <c:v>1.3548387096774199</c:v>
                </c:pt>
                <c:pt idx="16">
                  <c:v>1.8311688311688299</c:v>
                </c:pt>
                <c:pt idx="17">
                  <c:v>1.50632911392405</c:v>
                </c:pt>
                <c:pt idx="18">
                  <c:v>7.9354838709677402</c:v>
                </c:pt>
                <c:pt idx="19">
                  <c:v>3.6129032258064502</c:v>
                </c:pt>
                <c:pt idx="20">
                  <c:v>3.48648648648649</c:v>
                </c:pt>
                <c:pt idx="21">
                  <c:v>4.1666666666666696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53216"/>
        <c:axId val="109351296"/>
      </c:barChart>
      <c:valAx>
        <c:axId val="10935129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Scaled IPC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353216"/>
        <c:crosses val="autoZero"/>
        <c:crossBetween val="between"/>
      </c:valAx>
      <c:catAx>
        <c:axId val="10935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09351296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603282197645382E-2"/>
          <c:y val="9.8550358760941925E-2"/>
          <c:w val="0.85836593728941246"/>
          <c:h val="0.82297177422009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ipc_c_scale!$B$1:$B$1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ipc_c_scale!$A$2:$A$23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ipc_c_scale!$B$2:$B$23</c:f>
              <c:numCache>
                <c:formatCode>0.00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</c:ser>
        <c:ser>
          <c:idx val="1"/>
          <c:order val="1"/>
          <c:tx>
            <c:strRef>
              <c:f>ipc_c_scale!$C$1:$C$1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ipc_c_scale!$A$2:$A$23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ipc_c_scale!$C$2:$C$23</c:f>
              <c:numCache>
                <c:formatCode>0.00</c:formatCode>
                <c:ptCount val="22"/>
                <c:pt idx="0">
                  <c:v>1.5384615384615401</c:v>
                </c:pt>
                <c:pt idx="1">
                  <c:v>1.1111111111111101</c:v>
                </c:pt>
                <c:pt idx="2">
                  <c:v>1.1612903225806499</c:v>
                </c:pt>
                <c:pt idx="3">
                  <c:v>0.40277777777777801</c:v>
                </c:pt>
                <c:pt idx="4">
                  <c:v>1.0344827586206899</c:v>
                </c:pt>
                <c:pt idx="5">
                  <c:v>2.1428571428571401</c:v>
                </c:pt>
                <c:pt idx="6">
                  <c:v>1.4871794871794899</c:v>
                </c:pt>
                <c:pt idx="7">
                  <c:v>1.1940298507462701</c:v>
                </c:pt>
                <c:pt idx="8">
                  <c:v>2</c:v>
                </c:pt>
                <c:pt idx="9">
                  <c:v>1.8947368421052599</c:v>
                </c:pt>
                <c:pt idx="10">
                  <c:v>3.4157303370786498</c:v>
                </c:pt>
                <c:pt idx="11">
                  <c:v>1.0476190476190499</c:v>
                </c:pt>
                <c:pt idx="12">
                  <c:v>2.44285714285714</c:v>
                </c:pt>
                <c:pt idx="13">
                  <c:v>1.4905660377358501</c:v>
                </c:pt>
                <c:pt idx="14">
                  <c:v>0.28358208955223901</c:v>
                </c:pt>
                <c:pt idx="15">
                  <c:v>2.0430107526881698</c:v>
                </c:pt>
                <c:pt idx="16">
                  <c:v>2.68831168831169</c:v>
                </c:pt>
                <c:pt idx="17">
                  <c:v>1.39240506329114</c:v>
                </c:pt>
                <c:pt idx="18">
                  <c:v>2.0645161290322598</c:v>
                </c:pt>
                <c:pt idx="19">
                  <c:v>2.0967741935483901</c:v>
                </c:pt>
                <c:pt idx="20">
                  <c:v>1.8108108108108101</c:v>
                </c:pt>
                <c:pt idx="21">
                  <c:v>3.4111111111111101</c:v>
                </c:pt>
              </c:numCache>
            </c:numRef>
          </c:val>
        </c:ser>
        <c:ser>
          <c:idx val="2"/>
          <c:order val="2"/>
          <c:tx>
            <c:strRef>
              <c:f>ipc_c_scale!$D$1:$D$1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ipc_c_scale!$A$2:$A$23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ipc_c_scale!$D$2:$D$23</c:f>
              <c:numCache>
                <c:formatCode>0.00</c:formatCode>
                <c:ptCount val="22"/>
                <c:pt idx="0">
                  <c:v>3.3846153846153801</c:v>
                </c:pt>
                <c:pt idx="1">
                  <c:v>0.30555555555555602</c:v>
                </c:pt>
                <c:pt idx="2">
                  <c:v>2.0806451612903198</c:v>
                </c:pt>
                <c:pt idx="3">
                  <c:v>1.9861111111111101</c:v>
                </c:pt>
                <c:pt idx="4">
                  <c:v>3.1609195402298802</c:v>
                </c:pt>
                <c:pt idx="5">
                  <c:v>7.9740259740259702</c:v>
                </c:pt>
                <c:pt idx="6">
                  <c:v>3.7948717948717898</c:v>
                </c:pt>
                <c:pt idx="7">
                  <c:v>1.77611940298507</c:v>
                </c:pt>
                <c:pt idx="8">
                  <c:v>3.46875</c:v>
                </c:pt>
                <c:pt idx="9">
                  <c:v>0.86842105263157898</c:v>
                </c:pt>
                <c:pt idx="10">
                  <c:v>11.370786516853901</c:v>
                </c:pt>
                <c:pt idx="11">
                  <c:v>1.0476190476190499</c:v>
                </c:pt>
                <c:pt idx="12">
                  <c:v>7.9428571428571404</c:v>
                </c:pt>
                <c:pt idx="13">
                  <c:v>3.0188679245282999</c:v>
                </c:pt>
                <c:pt idx="14">
                  <c:v>0.38805970149253699</c:v>
                </c:pt>
                <c:pt idx="15">
                  <c:v>0.50537634408602194</c:v>
                </c:pt>
                <c:pt idx="16">
                  <c:v>6.1428571428571397</c:v>
                </c:pt>
                <c:pt idx="17">
                  <c:v>2.1139240506329098</c:v>
                </c:pt>
                <c:pt idx="18">
                  <c:v>3.5806451612903198</c:v>
                </c:pt>
                <c:pt idx="19">
                  <c:v>3.5806451612903198</c:v>
                </c:pt>
                <c:pt idx="20">
                  <c:v>3.7297297297297298</c:v>
                </c:pt>
                <c:pt idx="21">
                  <c:v>11.3333333333333</c:v>
                </c:pt>
              </c:numCache>
            </c:numRef>
          </c:val>
        </c:ser>
        <c:ser>
          <c:idx val="3"/>
          <c:order val="3"/>
          <c:tx>
            <c:strRef>
              <c:f>ipc_c_scale!$E$1:$E$1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strRef>
              <c:f>ipc_c_scale!$A$2:$A$23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ipc_c_scale!$E$2:$E$23</c:f>
              <c:numCache>
                <c:formatCode>0.00</c:formatCode>
                <c:ptCount val="22"/>
                <c:pt idx="0">
                  <c:v>5.3653846153846203</c:v>
                </c:pt>
                <c:pt idx="1">
                  <c:v>0.55555555555555602</c:v>
                </c:pt>
                <c:pt idx="2">
                  <c:v>3.9838709677419399</c:v>
                </c:pt>
                <c:pt idx="3">
                  <c:v>4.125</c:v>
                </c:pt>
                <c:pt idx="4">
                  <c:v>8.6666666666666696</c:v>
                </c:pt>
                <c:pt idx="5">
                  <c:v>11.8831168831169</c:v>
                </c:pt>
                <c:pt idx="6">
                  <c:v>4.6153846153846203</c:v>
                </c:pt>
                <c:pt idx="7">
                  <c:v>0.94029850746268595</c:v>
                </c:pt>
                <c:pt idx="8">
                  <c:v>3.84375</c:v>
                </c:pt>
                <c:pt idx="9">
                  <c:v>19.723684210526301</c:v>
                </c:pt>
                <c:pt idx="10">
                  <c:v>13.1011235955056</c:v>
                </c:pt>
                <c:pt idx="11">
                  <c:v>1.2380952380952399</c:v>
                </c:pt>
                <c:pt idx="12">
                  <c:v>24.0285714285714</c:v>
                </c:pt>
                <c:pt idx="13">
                  <c:v>5.9811320754716997</c:v>
                </c:pt>
                <c:pt idx="14">
                  <c:v>0.89552238805970097</c:v>
                </c:pt>
                <c:pt idx="15">
                  <c:v>8.4838709677419306</c:v>
                </c:pt>
                <c:pt idx="16">
                  <c:v>11.8831168831169</c:v>
                </c:pt>
                <c:pt idx="17">
                  <c:v>2.0759493670886102</c:v>
                </c:pt>
                <c:pt idx="18">
                  <c:v>4</c:v>
                </c:pt>
                <c:pt idx="19">
                  <c:v>4.5806451612903203</c:v>
                </c:pt>
                <c:pt idx="20">
                  <c:v>5.2972972972973</c:v>
                </c:pt>
                <c:pt idx="21">
                  <c:v>13.0111111111111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57152"/>
        <c:axId val="116655232"/>
      </c:barChart>
      <c:valAx>
        <c:axId val="11665523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Scaled IPC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657152"/>
        <c:crosses val="autoZero"/>
        <c:crossBetween val="between"/>
      </c:valAx>
      <c:catAx>
        <c:axId val="11665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655232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Single workload, increasing</a:t>
            </a:r>
            <a:r>
              <a:rPr lang="en-US" baseline="0"/>
              <a:t> #workers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BW_w_scale!$B$1:$B$1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BW_w_scale!$A$2:$A$23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BW_w_scale!$B$2:$B$23</c:f>
              <c:numCache>
                <c:formatCode>0.00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</c:ser>
        <c:ser>
          <c:idx val="1"/>
          <c:order val="1"/>
          <c:tx>
            <c:strRef>
              <c:f>BW_w_scale!$C$1:$C$1</c:f>
              <c:strCache>
                <c:ptCount val="1"/>
                <c:pt idx="0">
                  <c:v>w4 c1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BW_w_scale!$A$2:$A$23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BW_w_scale!$C$2:$C$23</c:f>
              <c:numCache>
                <c:formatCode>0.00</c:formatCode>
                <c:ptCount val="22"/>
                <c:pt idx="0">
                  <c:v>1.0791366906474822</c:v>
                </c:pt>
                <c:pt idx="1">
                  <c:v>1.1363636363636362</c:v>
                </c:pt>
                <c:pt idx="2">
                  <c:v>0.90624999999999989</c:v>
                </c:pt>
                <c:pt idx="3">
                  <c:v>0.95833333333333326</c:v>
                </c:pt>
                <c:pt idx="4">
                  <c:v>1.4567901234567899</c:v>
                </c:pt>
                <c:pt idx="5">
                  <c:v>1.2142857142857144</c:v>
                </c:pt>
                <c:pt idx="6">
                  <c:v>0.96487119437939117</c:v>
                </c:pt>
                <c:pt idx="7">
                  <c:v>1.7165109034267911</c:v>
                </c:pt>
                <c:pt idx="8">
                  <c:v>2.1894736842105265</c:v>
                </c:pt>
                <c:pt idx="9">
                  <c:v>2.193548387096774</c:v>
                </c:pt>
                <c:pt idx="10">
                  <c:v>1</c:v>
                </c:pt>
                <c:pt idx="11">
                  <c:v>1.1346153846153846</c:v>
                </c:pt>
                <c:pt idx="12">
                  <c:v>1.1308411214953269</c:v>
                </c:pt>
                <c:pt idx="13">
                  <c:v>1.524793388429752</c:v>
                </c:pt>
                <c:pt idx="14">
                  <c:v>1.625</c:v>
                </c:pt>
                <c:pt idx="15">
                  <c:v>2.6206896551724141</c:v>
                </c:pt>
                <c:pt idx="16">
                  <c:v>1</c:v>
                </c:pt>
                <c:pt idx="17">
                  <c:v>1.1775147928994083</c:v>
                </c:pt>
                <c:pt idx="18">
                  <c:v>2.0108695652173911</c:v>
                </c:pt>
                <c:pt idx="19">
                  <c:v>2.2087912087912085</c:v>
                </c:pt>
                <c:pt idx="20">
                  <c:v>1.5267489711934155</c:v>
                </c:pt>
                <c:pt idx="21">
                  <c:v>2.6481481481481479</c:v>
                </c:pt>
              </c:numCache>
            </c:numRef>
          </c:val>
        </c:ser>
        <c:ser>
          <c:idx val="2"/>
          <c:order val="2"/>
          <c:tx>
            <c:strRef>
              <c:f>BW_w_scale!$D$1:$D$1</c:f>
              <c:strCache>
                <c:ptCount val="1"/>
                <c:pt idx="0">
                  <c:v>w16 c1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BW_w_scale!$A$2:$A$23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BW_w_scale!$D$2:$D$23</c:f>
              <c:numCache>
                <c:formatCode>0.00</c:formatCode>
                <c:ptCount val="22"/>
                <c:pt idx="0">
                  <c:v>0.35251798561151082</c:v>
                </c:pt>
                <c:pt idx="1">
                  <c:v>0.37121212121212122</c:v>
                </c:pt>
                <c:pt idx="2">
                  <c:v>1.4937499999999999</c:v>
                </c:pt>
                <c:pt idx="3">
                  <c:v>1.1250000000000002</c:v>
                </c:pt>
                <c:pt idx="4">
                  <c:v>1.6666666666666667</c:v>
                </c:pt>
                <c:pt idx="5">
                  <c:v>1.1398809523809526</c:v>
                </c:pt>
                <c:pt idx="6">
                  <c:v>1.1850117096018735</c:v>
                </c:pt>
                <c:pt idx="7">
                  <c:v>1.9314641744548287</c:v>
                </c:pt>
                <c:pt idx="8">
                  <c:v>3.2631578947368425</c:v>
                </c:pt>
                <c:pt idx="9">
                  <c:v>3.1881720430107525</c:v>
                </c:pt>
                <c:pt idx="10">
                  <c:v>0.99099099099099097</c:v>
                </c:pt>
                <c:pt idx="11">
                  <c:v>1.6923076923076923</c:v>
                </c:pt>
                <c:pt idx="12">
                  <c:v>0.47663551401869159</c:v>
                </c:pt>
                <c:pt idx="13">
                  <c:v>1.9462809917355373</c:v>
                </c:pt>
                <c:pt idx="14">
                  <c:v>1.425</c:v>
                </c:pt>
                <c:pt idx="15">
                  <c:v>3.7155172413793101</c:v>
                </c:pt>
                <c:pt idx="16">
                  <c:v>1.0043478260869567</c:v>
                </c:pt>
                <c:pt idx="17">
                  <c:v>1.4023668639053255</c:v>
                </c:pt>
                <c:pt idx="18">
                  <c:v>2.4184782608695654</c:v>
                </c:pt>
                <c:pt idx="19">
                  <c:v>3.2527472527472527</c:v>
                </c:pt>
                <c:pt idx="20">
                  <c:v>1.94238683127572</c:v>
                </c:pt>
                <c:pt idx="21">
                  <c:v>3.7962962962962958</c:v>
                </c:pt>
              </c:numCache>
            </c:numRef>
          </c:val>
        </c:ser>
        <c:ser>
          <c:idx val="3"/>
          <c:order val="3"/>
          <c:tx>
            <c:strRef>
              <c:f>BW_w_scale!$E$1:$E$1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BW_w_scale!$A$2:$A$23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BW_w_scale!$E$2:$E$23</c:f>
              <c:numCache>
                <c:formatCode>0.00</c:formatCode>
                <c:ptCount val="22"/>
                <c:pt idx="0">
                  <c:v>0.33812949640287771</c:v>
                </c:pt>
                <c:pt idx="1">
                  <c:v>0.35606060606060602</c:v>
                </c:pt>
                <c:pt idx="2">
                  <c:v>0.30624999999999997</c:v>
                </c:pt>
                <c:pt idx="3">
                  <c:v>0.41666666666666669</c:v>
                </c:pt>
                <c:pt idx="4">
                  <c:v>0.33950617283950618</c:v>
                </c:pt>
                <c:pt idx="5">
                  <c:v>1.2827380952380951</c:v>
                </c:pt>
                <c:pt idx="6">
                  <c:v>1.1405152224824358</c:v>
                </c:pt>
                <c:pt idx="7">
                  <c:v>2.2616822429906542</c:v>
                </c:pt>
                <c:pt idx="8">
                  <c:v>3.4842105263157896</c:v>
                </c:pt>
                <c:pt idx="9">
                  <c:v>3.5430107526881716</c:v>
                </c:pt>
                <c:pt idx="10">
                  <c:v>0.99099099099099097</c:v>
                </c:pt>
                <c:pt idx="11">
                  <c:v>1.7980769230769231</c:v>
                </c:pt>
                <c:pt idx="12">
                  <c:v>0.4579439252336448</c:v>
                </c:pt>
                <c:pt idx="13">
                  <c:v>2.0950413223140498</c:v>
                </c:pt>
                <c:pt idx="14">
                  <c:v>3.7083333333333335</c:v>
                </c:pt>
                <c:pt idx="15">
                  <c:v>3.7155172413793101</c:v>
                </c:pt>
                <c:pt idx="16">
                  <c:v>1.0043478260869567</c:v>
                </c:pt>
                <c:pt idx="17">
                  <c:v>1.2988165680473371</c:v>
                </c:pt>
                <c:pt idx="18">
                  <c:v>2.9456521739130435</c:v>
                </c:pt>
                <c:pt idx="19">
                  <c:v>3.4065934065934065</c:v>
                </c:pt>
                <c:pt idx="20">
                  <c:v>2.0658436213991767</c:v>
                </c:pt>
                <c:pt idx="21">
                  <c:v>3.7962962962962958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44192"/>
        <c:axId val="116737920"/>
      </c:barChart>
      <c:valAx>
        <c:axId val="11673792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bandwidth [no unit]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744192"/>
        <c:crosses val="autoZero"/>
        <c:crossBetween val="between"/>
      </c:valAx>
      <c:catAx>
        <c:axId val="11674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Workload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737920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Increasing #workloads,</a:t>
            </a:r>
            <a:r>
              <a:rPr lang="en-US" baseline="0"/>
              <a:t> single worker/workload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BW_c_scale!$B$1:$B$1</c:f>
              <c:strCache>
                <c:ptCount val="1"/>
                <c:pt idx="0">
                  <c:v>w1 c1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BW_c_scale!$A$2:$A$23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BW_c_scale!$B$2:$B$23</c:f>
              <c:numCache>
                <c:formatCode>0.00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</c:ser>
        <c:ser>
          <c:idx val="1"/>
          <c:order val="1"/>
          <c:tx>
            <c:strRef>
              <c:f>BW_c_scale!$C$1:$C$1</c:f>
              <c:strCache>
                <c:ptCount val="1"/>
                <c:pt idx="0">
                  <c:v>w1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BW_c_scale!$A$2:$A$23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BW_c_scale!$C$2:$C$23</c:f>
              <c:numCache>
                <c:formatCode>0.00</c:formatCode>
                <c:ptCount val="22"/>
                <c:pt idx="0">
                  <c:v>0.41007194244604317</c:v>
                </c:pt>
                <c:pt idx="1">
                  <c:v>2.2272727272727271</c:v>
                </c:pt>
                <c:pt idx="2">
                  <c:v>1.3812499999999999</c:v>
                </c:pt>
                <c:pt idx="3">
                  <c:v>0.5083333333333333</c:v>
                </c:pt>
                <c:pt idx="4">
                  <c:v>1.1666666666666665</c:v>
                </c:pt>
                <c:pt idx="5">
                  <c:v>1.2172619047619047</c:v>
                </c:pt>
                <c:pt idx="6">
                  <c:v>1.3208430913348947</c:v>
                </c:pt>
                <c:pt idx="7">
                  <c:v>2.1370716510903427</c:v>
                </c:pt>
                <c:pt idx="8">
                  <c:v>1.4736842105263157</c:v>
                </c:pt>
                <c:pt idx="9">
                  <c:v>2.21505376344086</c:v>
                </c:pt>
                <c:pt idx="10">
                  <c:v>1.7207207207207205</c:v>
                </c:pt>
                <c:pt idx="11">
                  <c:v>1.5384615384615385</c:v>
                </c:pt>
                <c:pt idx="12">
                  <c:v>1.1308411214953269</c:v>
                </c:pt>
                <c:pt idx="13">
                  <c:v>1.9834710743801653</c:v>
                </c:pt>
                <c:pt idx="14">
                  <c:v>1.3833333333333333</c:v>
                </c:pt>
                <c:pt idx="15">
                  <c:v>2.8189655172413794</c:v>
                </c:pt>
                <c:pt idx="16">
                  <c:v>1.0608695652173914</c:v>
                </c:pt>
                <c:pt idx="17">
                  <c:v>1.0887573964497042</c:v>
                </c:pt>
                <c:pt idx="18">
                  <c:v>2.2880434782608696</c:v>
                </c:pt>
                <c:pt idx="19">
                  <c:v>2.313186813186813</c:v>
                </c:pt>
                <c:pt idx="20">
                  <c:v>1.5349794238683125</c:v>
                </c:pt>
                <c:pt idx="21">
                  <c:v>3.2129629629629628</c:v>
                </c:pt>
              </c:numCache>
            </c:numRef>
          </c:val>
        </c:ser>
        <c:ser>
          <c:idx val="2"/>
          <c:order val="2"/>
          <c:tx>
            <c:strRef>
              <c:f>BW_c_scale!$D$1:$D$1</c:f>
              <c:strCache>
                <c:ptCount val="1"/>
                <c:pt idx="0">
                  <c:v>w1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BW_c_scale!$A$2:$A$23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BW_c_scale!$D$2:$D$23</c:f>
              <c:numCache>
                <c:formatCode>0.00</c:formatCode>
                <c:ptCount val="22"/>
                <c:pt idx="0">
                  <c:v>0.8776978417266188</c:v>
                </c:pt>
                <c:pt idx="1">
                  <c:v>5.8560606060606064</c:v>
                </c:pt>
                <c:pt idx="2">
                  <c:v>0.49375000000000002</c:v>
                </c:pt>
                <c:pt idx="3">
                  <c:v>2.7833333333333332</c:v>
                </c:pt>
                <c:pt idx="4">
                  <c:v>2.7407407407407409</c:v>
                </c:pt>
                <c:pt idx="5">
                  <c:v>1.8630952380952381</c:v>
                </c:pt>
                <c:pt idx="6">
                  <c:v>1.4238875878220143</c:v>
                </c:pt>
                <c:pt idx="7">
                  <c:v>5.1931464174454831</c:v>
                </c:pt>
                <c:pt idx="8">
                  <c:v>4.1578947368421053</c:v>
                </c:pt>
                <c:pt idx="9">
                  <c:v>4.112903225806452</c:v>
                </c:pt>
                <c:pt idx="10">
                  <c:v>1.243243243243243</c:v>
                </c:pt>
                <c:pt idx="11">
                  <c:v>0.5576923076923076</c:v>
                </c:pt>
                <c:pt idx="12">
                  <c:v>3.1495327102803738</c:v>
                </c:pt>
                <c:pt idx="13">
                  <c:v>4.4669421487603307</c:v>
                </c:pt>
                <c:pt idx="14">
                  <c:v>3.0750000000000002</c:v>
                </c:pt>
                <c:pt idx="15">
                  <c:v>10.948275862068966</c:v>
                </c:pt>
                <c:pt idx="16">
                  <c:v>1.0782608695652174</c:v>
                </c:pt>
                <c:pt idx="17">
                  <c:v>1.6834319526627222</c:v>
                </c:pt>
                <c:pt idx="18">
                  <c:v>4.1467391304347823</c:v>
                </c:pt>
                <c:pt idx="19">
                  <c:v>4.2197802197802199</c:v>
                </c:pt>
                <c:pt idx="20">
                  <c:v>5.9300411522633745</c:v>
                </c:pt>
                <c:pt idx="21">
                  <c:v>11.648148148148147</c:v>
                </c:pt>
              </c:numCache>
            </c:numRef>
          </c:val>
        </c:ser>
        <c:ser>
          <c:idx val="3"/>
          <c:order val="3"/>
          <c:tx>
            <c:strRef>
              <c:f>BW_c_scale!$E$1:$E$1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strRef>
              <c:f>BW_c_scale!$A$2:$A$23</c:f>
              <c:strCache>
                <c:ptCount val="22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  <c:pt idx="16">
                  <c:v>#17</c:v>
                </c:pt>
                <c:pt idx="17">
                  <c:v>#18</c:v>
                </c:pt>
                <c:pt idx="18">
                  <c:v>#19</c:v>
                </c:pt>
                <c:pt idx="19">
                  <c:v>#20</c:v>
                </c:pt>
                <c:pt idx="20">
                  <c:v>#21</c:v>
                </c:pt>
                <c:pt idx="21">
                  <c:v>#22</c:v>
                </c:pt>
              </c:strCache>
            </c:strRef>
          </c:cat>
          <c:val>
            <c:numRef>
              <c:f>BW_c_scale!$E$2:$E$23</c:f>
              <c:numCache>
                <c:formatCode>0.00</c:formatCode>
                <c:ptCount val="22"/>
                <c:pt idx="0">
                  <c:v>2.7985611510791371</c:v>
                </c:pt>
                <c:pt idx="1">
                  <c:v>2.939393939393939</c:v>
                </c:pt>
                <c:pt idx="2">
                  <c:v>1.3937499999999998</c:v>
                </c:pt>
                <c:pt idx="3">
                  <c:v>5.9750000000000005</c:v>
                </c:pt>
                <c:pt idx="4">
                  <c:v>5.333333333333333</c:v>
                </c:pt>
                <c:pt idx="5">
                  <c:v>2.3571428571428572</c:v>
                </c:pt>
                <c:pt idx="6">
                  <c:v>1.503512880562061</c:v>
                </c:pt>
                <c:pt idx="7">
                  <c:v>5.878504672897197</c:v>
                </c:pt>
                <c:pt idx="8">
                  <c:v>4.9315789473684211</c:v>
                </c:pt>
                <c:pt idx="9">
                  <c:v>4.4838709677419351</c:v>
                </c:pt>
                <c:pt idx="10">
                  <c:v>9.3963963963963959</c:v>
                </c:pt>
                <c:pt idx="11">
                  <c:v>8.6730769230769216</c:v>
                </c:pt>
                <c:pt idx="12">
                  <c:v>10.869158878504672</c:v>
                </c:pt>
                <c:pt idx="13">
                  <c:v>10.198347107438016</c:v>
                </c:pt>
                <c:pt idx="14">
                  <c:v>8.7333333333333343</c:v>
                </c:pt>
                <c:pt idx="15">
                  <c:v>14.879310344827589</c:v>
                </c:pt>
                <c:pt idx="16">
                  <c:v>1.2478260869565219</c:v>
                </c:pt>
                <c:pt idx="17">
                  <c:v>2.7692307692307692</c:v>
                </c:pt>
                <c:pt idx="18">
                  <c:v>4.8478260869565215</c:v>
                </c:pt>
                <c:pt idx="19">
                  <c:v>4.5879120879120876</c:v>
                </c:pt>
                <c:pt idx="20">
                  <c:v>10.288065843621398</c:v>
                </c:pt>
                <c:pt idx="21">
                  <c:v>16.277777777777775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02688"/>
        <c:axId val="116788224"/>
      </c:barChart>
      <c:valAx>
        <c:axId val="11678822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bandwidht [no unit]</a:t>
                </a:r>
              </a:p>
            </c:rich>
          </c:tx>
          <c:layout>
            <c:manualLayout>
              <c:xMode val="edge"/>
              <c:yMode val="edge"/>
              <c:x val="0"/>
              <c:y val="0.1430081730573740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en-US"/>
          </a:p>
        </c:txPr>
        <c:crossAx val="116802688"/>
        <c:crosses val="autoZero"/>
        <c:crossBetween val="between"/>
      </c:valAx>
      <c:catAx>
        <c:axId val="11680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Workload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6788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c=64</c:v>
          </c:tx>
          <c:spPr>
            <a:ln w="28575">
              <a:solidFill>
                <a:schemeClr val="tx1"/>
              </a:solidFill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IPC!$N$30:$Q$30</c:f>
              <c:numCache>
                <c:formatCode>General</c:formatCode>
                <c:ptCount val="4"/>
                <c:pt idx="0">
                  <c:v>64</c:v>
                </c:pt>
                <c:pt idx="1">
                  <c:v>256</c:v>
                </c:pt>
                <c:pt idx="2">
                  <c:v>1024</c:v>
                </c:pt>
                <c:pt idx="3">
                  <c:v>4096</c:v>
                </c:pt>
              </c:numCache>
            </c:numRef>
          </c:xVal>
          <c:yVal>
            <c:numRef>
              <c:f>IPC!$N$29:$Q$29</c:f>
              <c:numCache>
                <c:formatCode>General</c:formatCode>
                <c:ptCount val="4"/>
                <c:pt idx="0">
                  <c:v>16.82</c:v>
                </c:pt>
                <c:pt idx="1">
                  <c:v>14.99</c:v>
                </c:pt>
                <c:pt idx="2">
                  <c:v>14.54</c:v>
                </c:pt>
                <c:pt idx="3">
                  <c:v>14.54</c:v>
                </c:pt>
              </c:numCache>
            </c:numRef>
          </c:yVal>
          <c:smooth val="0"/>
        </c:ser>
        <c:ser>
          <c:idx val="2"/>
          <c:order val="1"/>
          <c:tx>
            <c:v>c=16</c:v>
          </c:tx>
          <c:spPr>
            <a:ln w="28575">
              <a:solidFill>
                <a:schemeClr val="tx2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IPC!$J$30:$M$30</c:f>
              <c:numCache>
                <c:formatCode>General</c:formatCode>
                <c:ptCount val="4"/>
                <c:pt idx="0">
                  <c:v>16</c:v>
                </c:pt>
                <c:pt idx="1">
                  <c:v>64</c:v>
                </c:pt>
                <c:pt idx="2">
                  <c:v>256</c:v>
                </c:pt>
                <c:pt idx="3">
                  <c:v>1024</c:v>
                </c:pt>
              </c:numCache>
            </c:numRef>
          </c:xVal>
          <c:yVal>
            <c:numRef>
              <c:f>IPC!$J$29:$M$29</c:f>
              <c:numCache>
                <c:formatCode>General</c:formatCode>
                <c:ptCount val="4"/>
                <c:pt idx="0">
                  <c:v>10.119999999999999</c:v>
                </c:pt>
                <c:pt idx="1">
                  <c:v>13.72</c:v>
                </c:pt>
                <c:pt idx="2">
                  <c:v>9.34</c:v>
                </c:pt>
                <c:pt idx="3">
                  <c:v>8.9700000000000006</c:v>
                </c:pt>
              </c:numCache>
            </c:numRef>
          </c:yVal>
          <c:smooth val="0"/>
        </c:ser>
        <c:ser>
          <c:idx val="1"/>
          <c:order val="2"/>
          <c:tx>
            <c:v>c=4</c:v>
          </c:tx>
          <c:spPr>
            <a:ln w="28575"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IPC!$F$30:$I$30</c:f>
              <c:numCache>
                <c:formatCode>General</c:formatCode>
                <c:ptCount val="4"/>
                <c:pt idx="0">
                  <c:v>4</c:v>
                </c:pt>
                <c:pt idx="1">
                  <c:v>16</c:v>
                </c:pt>
                <c:pt idx="2">
                  <c:v>64</c:v>
                </c:pt>
                <c:pt idx="3">
                  <c:v>256</c:v>
                </c:pt>
              </c:numCache>
            </c:numRef>
          </c:xVal>
          <c:yVal>
            <c:numRef>
              <c:f>IPC!$F$29:$I$29</c:f>
              <c:numCache>
                <c:formatCode>General</c:formatCode>
                <c:ptCount val="4"/>
                <c:pt idx="0">
                  <c:v>3.04</c:v>
                </c:pt>
                <c:pt idx="1">
                  <c:v>8.81</c:v>
                </c:pt>
                <c:pt idx="2">
                  <c:v>11.15</c:v>
                </c:pt>
                <c:pt idx="3">
                  <c:v>11.15</c:v>
                </c:pt>
              </c:numCache>
            </c:numRef>
          </c:yVal>
          <c:smooth val="0"/>
        </c:ser>
        <c:ser>
          <c:idx val="0"/>
          <c:order val="3"/>
          <c:tx>
            <c:v>c=1</c:v>
          </c:tx>
          <c:spPr>
            <a:ln w="28575">
              <a:solidFill>
                <a:srgbClr val="00B050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IPC!$B$30:$E$30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64</c:v>
                </c:pt>
              </c:numCache>
            </c:numRef>
          </c:xVal>
          <c:yVal>
            <c:numRef>
              <c:f>IPC!$B$29:$E$29</c:f>
              <c:numCache>
                <c:formatCode>General</c:formatCode>
                <c:ptCount val="4"/>
                <c:pt idx="0">
                  <c:v>0.93</c:v>
                </c:pt>
                <c:pt idx="1">
                  <c:v>2.5499999999999998</c:v>
                </c:pt>
                <c:pt idx="2">
                  <c:v>3.66</c:v>
                </c:pt>
                <c:pt idx="3">
                  <c:v>3.92</c:v>
                </c:pt>
              </c:numCache>
            </c:numRef>
          </c:yVal>
          <c:smooth val="0"/>
        </c:ser>
        <c:ser>
          <c:idx val="4"/>
          <c:order val="4"/>
          <c:tx>
            <c:v>64 PEs</c:v>
          </c:tx>
          <c:spPr>
            <a:ln w="952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64</c:v>
              </c:pt>
              <c:pt idx="1">
                <c:v>64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18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98144"/>
        <c:axId val="97000064"/>
      </c:scatterChart>
      <c:valAx>
        <c:axId val="96998144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#threads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7000064"/>
        <c:crosses val="autoZero"/>
        <c:crossBetween val="midCat"/>
      </c:valAx>
      <c:valAx>
        <c:axId val="97000064"/>
        <c:scaling>
          <c:orientation val="minMax"/>
          <c:max val="1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Max IPC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6998144"/>
        <c:crosses val="autoZero"/>
        <c:crossBetween val="midCat"/>
      </c:valAx>
    </c:plotArea>
    <c:legend>
      <c:legendPos val="r"/>
      <c:legendEntry>
        <c:idx val="4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IPC!$A$4</c:f>
              <c:strCache>
                <c:ptCount val="1"/>
                <c:pt idx="0">
                  <c:v>#1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IPC!$B$4:$Q$4</c:f>
              <c:numCache>
                <c:formatCode>General</c:formatCode>
                <c:ptCount val="16"/>
                <c:pt idx="0">
                  <c:v>0.67</c:v>
                </c:pt>
                <c:pt idx="1">
                  <c:v>0.69</c:v>
                </c:pt>
                <c:pt idx="2">
                  <c:v>0.19</c:v>
                </c:pt>
                <c:pt idx="3">
                  <c:v>0.82</c:v>
                </c:pt>
                <c:pt idx="4">
                  <c:v>0.19</c:v>
                </c:pt>
                <c:pt idx="5">
                  <c:v>0.2</c:v>
                </c:pt>
                <c:pt idx="6">
                  <c:v>0.21</c:v>
                </c:pt>
                <c:pt idx="7">
                  <c:v>0.82</c:v>
                </c:pt>
                <c:pt idx="8">
                  <c:v>0.26</c:v>
                </c:pt>
                <c:pt idx="9">
                  <c:v>0.28999999999999998</c:v>
                </c:pt>
                <c:pt idx="10">
                  <c:v>0.34</c:v>
                </c:pt>
                <c:pt idx="11">
                  <c:v>0.82</c:v>
                </c:pt>
                <c:pt idx="12">
                  <c:v>0.6</c:v>
                </c:pt>
                <c:pt idx="13">
                  <c:v>0.94</c:v>
                </c:pt>
                <c:pt idx="14">
                  <c:v>1.2</c:v>
                </c:pt>
                <c:pt idx="15">
                  <c:v>0.82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IPC!$A$5</c:f>
              <c:strCache>
                <c:ptCount val="1"/>
                <c:pt idx="0">
                  <c:v>#2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IPC!$B$5:$Q$5</c:f>
              <c:numCache>
                <c:formatCode>General</c:formatCode>
                <c:ptCount val="16"/>
                <c:pt idx="0">
                  <c:v>0.67</c:v>
                </c:pt>
                <c:pt idx="1">
                  <c:v>0.69</c:v>
                </c:pt>
                <c:pt idx="2">
                  <c:v>0.19</c:v>
                </c:pt>
                <c:pt idx="3">
                  <c:v>0.82</c:v>
                </c:pt>
                <c:pt idx="4">
                  <c:v>0.8</c:v>
                </c:pt>
                <c:pt idx="5">
                  <c:v>0.85</c:v>
                </c:pt>
                <c:pt idx="6">
                  <c:v>0.21</c:v>
                </c:pt>
                <c:pt idx="7">
                  <c:v>0.82</c:v>
                </c:pt>
                <c:pt idx="8">
                  <c:v>1.19</c:v>
                </c:pt>
                <c:pt idx="9">
                  <c:v>0.28000000000000003</c:v>
                </c:pt>
                <c:pt idx="10">
                  <c:v>0.35</c:v>
                </c:pt>
                <c:pt idx="11">
                  <c:v>0.82</c:v>
                </c:pt>
                <c:pt idx="12">
                  <c:v>0.63</c:v>
                </c:pt>
                <c:pt idx="13">
                  <c:v>0.73</c:v>
                </c:pt>
                <c:pt idx="14">
                  <c:v>1.1299999999999999</c:v>
                </c:pt>
                <c:pt idx="15">
                  <c:v>0.82</c:v>
                </c:pt>
              </c:numCache>
            </c:numRef>
          </c:val>
          <c:smooth val="0"/>
        </c:ser>
        <c:ser>
          <c:idx val="9"/>
          <c:order val="2"/>
          <c:tx>
            <c:strRef>
              <c:f>IPC!$A$6</c:f>
              <c:strCache>
                <c:ptCount val="1"/>
                <c:pt idx="0">
                  <c:v>#3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IPC!$B$6:$Q$6</c:f>
              <c:numCache>
                <c:formatCode>General</c:formatCode>
                <c:ptCount val="16"/>
                <c:pt idx="0">
                  <c:v>0.72</c:v>
                </c:pt>
                <c:pt idx="1">
                  <c:v>0.78</c:v>
                </c:pt>
                <c:pt idx="2">
                  <c:v>0.87</c:v>
                </c:pt>
                <c:pt idx="3">
                  <c:v>0.85</c:v>
                </c:pt>
                <c:pt idx="4">
                  <c:v>0.8</c:v>
                </c:pt>
                <c:pt idx="5">
                  <c:v>0.83</c:v>
                </c:pt>
                <c:pt idx="6">
                  <c:v>0.93</c:v>
                </c:pt>
                <c:pt idx="7">
                  <c:v>0.85</c:v>
                </c:pt>
                <c:pt idx="8">
                  <c:v>0.22</c:v>
                </c:pt>
                <c:pt idx="9">
                  <c:v>0.24</c:v>
                </c:pt>
                <c:pt idx="10">
                  <c:v>1.32</c:v>
                </c:pt>
                <c:pt idx="11">
                  <c:v>0.85</c:v>
                </c:pt>
                <c:pt idx="12">
                  <c:v>0.4</c:v>
                </c:pt>
                <c:pt idx="13">
                  <c:v>0.47</c:v>
                </c:pt>
                <c:pt idx="14">
                  <c:v>0.81</c:v>
                </c:pt>
                <c:pt idx="15">
                  <c:v>0.85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IPC!$A$7</c:f>
              <c:strCache>
                <c:ptCount val="1"/>
                <c:pt idx="0">
                  <c:v>#4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IPC!$B$7:$Q$7</c:f>
              <c:numCache>
                <c:formatCode>General</c:formatCode>
                <c:ptCount val="16"/>
                <c:pt idx="0">
                  <c:v>0.72</c:v>
                </c:pt>
                <c:pt idx="1">
                  <c:v>0.78</c:v>
                </c:pt>
                <c:pt idx="2">
                  <c:v>0.81</c:v>
                </c:pt>
                <c:pt idx="3">
                  <c:v>0.85</c:v>
                </c:pt>
                <c:pt idx="4">
                  <c:v>0.28999999999999998</c:v>
                </c:pt>
                <c:pt idx="5">
                  <c:v>0.79</c:v>
                </c:pt>
                <c:pt idx="6">
                  <c:v>1</c:v>
                </c:pt>
                <c:pt idx="7">
                  <c:v>0.85</c:v>
                </c:pt>
                <c:pt idx="8">
                  <c:v>1.43</c:v>
                </c:pt>
                <c:pt idx="9">
                  <c:v>0.42</c:v>
                </c:pt>
                <c:pt idx="10">
                  <c:v>0.52</c:v>
                </c:pt>
                <c:pt idx="11">
                  <c:v>0.85</c:v>
                </c:pt>
                <c:pt idx="12">
                  <c:v>2.97</c:v>
                </c:pt>
                <c:pt idx="13">
                  <c:v>1.27</c:v>
                </c:pt>
                <c:pt idx="14">
                  <c:v>1.37</c:v>
                </c:pt>
                <c:pt idx="15">
                  <c:v>0.85</c:v>
                </c:pt>
              </c:numCache>
            </c:numRef>
          </c:val>
          <c:smooth val="0"/>
        </c:ser>
        <c:ser>
          <c:idx val="13"/>
          <c:order val="4"/>
          <c:tx>
            <c:strRef>
              <c:f>IPC!$A$8</c:f>
              <c:strCache>
                <c:ptCount val="1"/>
                <c:pt idx="0">
                  <c:v>#5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IPC!$B$8:$Q$8</c:f>
              <c:numCache>
                <c:formatCode>General</c:formatCode>
                <c:ptCount val="16"/>
                <c:pt idx="0">
                  <c:v>0.62</c:v>
                </c:pt>
                <c:pt idx="1">
                  <c:v>0.89</c:v>
                </c:pt>
                <c:pt idx="2">
                  <c:v>1.02</c:v>
                </c:pt>
                <c:pt idx="3">
                  <c:v>0.84</c:v>
                </c:pt>
                <c:pt idx="4">
                  <c:v>0.72</c:v>
                </c:pt>
                <c:pt idx="5">
                  <c:v>1.1000000000000001</c:v>
                </c:pt>
                <c:pt idx="6">
                  <c:v>1.75</c:v>
                </c:pt>
                <c:pt idx="7">
                  <c:v>0.84</c:v>
                </c:pt>
                <c:pt idx="8">
                  <c:v>1.29</c:v>
                </c:pt>
                <c:pt idx="9">
                  <c:v>0.63</c:v>
                </c:pt>
                <c:pt idx="10">
                  <c:v>5.92</c:v>
                </c:pt>
                <c:pt idx="11">
                  <c:v>0.84</c:v>
                </c:pt>
                <c:pt idx="12">
                  <c:v>2.4700000000000002</c:v>
                </c:pt>
                <c:pt idx="13">
                  <c:v>3.06</c:v>
                </c:pt>
                <c:pt idx="14">
                  <c:v>3.02</c:v>
                </c:pt>
                <c:pt idx="15">
                  <c:v>0.84</c:v>
                </c:pt>
              </c:numCache>
            </c:numRef>
          </c:val>
          <c:smooth val="0"/>
        </c:ser>
        <c:ser>
          <c:idx val="15"/>
          <c:order val="5"/>
          <c:tx>
            <c:strRef>
              <c:f>IPC!$A$9</c:f>
              <c:strCache>
                <c:ptCount val="1"/>
                <c:pt idx="0">
                  <c:v>#6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IPC!$B$9:$Q$9</c:f>
              <c:numCache>
                <c:formatCode>General</c:formatCode>
                <c:ptCount val="16"/>
                <c:pt idx="0">
                  <c:v>0.52</c:v>
                </c:pt>
                <c:pt idx="1">
                  <c:v>0.59</c:v>
                </c:pt>
                <c:pt idx="2">
                  <c:v>0.72</c:v>
                </c:pt>
                <c:pt idx="3">
                  <c:v>0.82</c:v>
                </c:pt>
                <c:pt idx="4">
                  <c:v>0.8</c:v>
                </c:pt>
                <c:pt idx="5">
                  <c:v>1</c:v>
                </c:pt>
                <c:pt idx="6">
                  <c:v>1.1299999999999999</c:v>
                </c:pt>
                <c:pt idx="7">
                  <c:v>1.39</c:v>
                </c:pt>
                <c:pt idx="8">
                  <c:v>1.76</c:v>
                </c:pt>
                <c:pt idx="9">
                  <c:v>1.35</c:v>
                </c:pt>
                <c:pt idx="10">
                  <c:v>1.6</c:v>
                </c:pt>
                <c:pt idx="11">
                  <c:v>1.4</c:v>
                </c:pt>
                <c:pt idx="12">
                  <c:v>2.79</c:v>
                </c:pt>
                <c:pt idx="13">
                  <c:v>2.3199999999999998</c:v>
                </c:pt>
                <c:pt idx="14">
                  <c:v>1.75</c:v>
                </c:pt>
                <c:pt idx="15">
                  <c:v>1.01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41408"/>
        <c:axId val="97055488"/>
      </c:lineChart>
      <c:catAx>
        <c:axId val="97041408"/>
        <c:scaling>
          <c:orientation val="minMax"/>
        </c:scaling>
        <c:delete val="0"/>
        <c:axPos val="b"/>
        <c:majorTickMark val="out"/>
        <c:minorTickMark val="none"/>
        <c:tickLblPos val="nextTo"/>
        <c:crossAx val="97055488"/>
        <c:crosses val="autoZero"/>
        <c:auto val="1"/>
        <c:lblAlgn val="ctr"/>
        <c:lblOffset val="100"/>
        <c:noMultiLvlLbl val="0"/>
      </c:catAx>
      <c:valAx>
        <c:axId val="97055488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041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IPC!$A$5</c:f>
              <c:strCache>
                <c:ptCount val="1"/>
                <c:pt idx="0">
                  <c:v>#2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IPC!$B$5:$Q$5</c:f>
              <c:numCache>
                <c:formatCode>General</c:formatCode>
                <c:ptCount val="16"/>
                <c:pt idx="0">
                  <c:v>0.67</c:v>
                </c:pt>
                <c:pt idx="1">
                  <c:v>0.69</c:v>
                </c:pt>
                <c:pt idx="2">
                  <c:v>0.19</c:v>
                </c:pt>
                <c:pt idx="3">
                  <c:v>0.82</c:v>
                </c:pt>
                <c:pt idx="4">
                  <c:v>0.8</c:v>
                </c:pt>
                <c:pt idx="5">
                  <c:v>0.85</c:v>
                </c:pt>
                <c:pt idx="6">
                  <c:v>0.21</c:v>
                </c:pt>
                <c:pt idx="7">
                  <c:v>0.82</c:v>
                </c:pt>
                <c:pt idx="8">
                  <c:v>1.19</c:v>
                </c:pt>
                <c:pt idx="9">
                  <c:v>0.28000000000000003</c:v>
                </c:pt>
                <c:pt idx="10">
                  <c:v>0.35</c:v>
                </c:pt>
                <c:pt idx="11">
                  <c:v>0.82</c:v>
                </c:pt>
                <c:pt idx="12">
                  <c:v>0.63</c:v>
                </c:pt>
                <c:pt idx="13">
                  <c:v>0.73</c:v>
                </c:pt>
                <c:pt idx="14">
                  <c:v>1.1299999999999999</c:v>
                </c:pt>
                <c:pt idx="15">
                  <c:v>0.82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IPC!$A$6</c:f>
              <c:strCache>
                <c:ptCount val="1"/>
                <c:pt idx="0">
                  <c:v>#3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IPC!$B$6:$Q$6</c:f>
              <c:numCache>
                <c:formatCode>General</c:formatCode>
                <c:ptCount val="16"/>
                <c:pt idx="0">
                  <c:v>0.72</c:v>
                </c:pt>
                <c:pt idx="1">
                  <c:v>0.78</c:v>
                </c:pt>
                <c:pt idx="2">
                  <c:v>0.87</c:v>
                </c:pt>
                <c:pt idx="3">
                  <c:v>0.85</c:v>
                </c:pt>
                <c:pt idx="4">
                  <c:v>0.8</c:v>
                </c:pt>
                <c:pt idx="5">
                  <c:v>0.83</c:v>
                </c:pt>
                <c:pt idx="6">
                  <c:v>0.93</c:v>
                </c:pt>
                <c:pt idx="7">
                  <c:v>0.85</c:v>
                </c:pt>
                <c:pt idx="8">
                  <c:v>0.22</c:v>
                </c:pt>
                <c:pt idx="9">
                  <c:v>0.24</c:v>
                </c:pt>
                <c:pt idx="10">
                  <c:v>1.32</c:v>
                </c:pt>
                <c:pt idx="11">
                  <c:v>0.85</c:v>
                </c:pt>
                <c:pt idx="12">
                  <c:v>0.4</c:v>
                </c:pt>
                <c:pt idx="13">
                  <c:v>0.47</c:v>
                </c:pt>
                <c:pt idx="14">
                  <c:v>0.81</c:v>
                </c:pt>
                <c:pt idx="15">
                  <c:v>0.85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IPC!$A$7</c:f>
              <c:strCache>
                <c:ptCount val="1"/>
                <c:pt idx="0">
                  <c:v>#4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IPC!$B$7:$Q$7</c:f>
              <c:numCache>
                <c:formatCode>General</c:formatCode>
                <c:ptCount val="16"/>
                <c:pt idx="0">
                  <c:v>0.72</c:v>
                </c:pt>
                <c:pt idx="1">
                  <c:v>0.78</c:v>
                </c:pt>
                <c:pt idx="2">
                  <c:v>0.81</c:v>
                </c:pt>
                <c:pt idx="3">
                  <c:v>0.85</c:v>
                </c:pt>
                <c:pt idx="4">
                  <c:v>0.28999999999999998</c:v>
                </c:pt>
                <c:pt idx="5">
                  <c:v>0.79</c:v>
                </c:pt>
                <c:pt idx="6">
                  <c:v>1</c:v>
                </c:pt>
                <c:pt idx="7">
                  <c:v>0.85</c:v>
                </c:pt>
                <c:pt idx="8">
                  <c:v>1.43</c:v>
                </c:pt>
                <c:pt idx="9">
                  <c:v>0.42</c:v>
                </c:pt>
                <c:pt idx="10">
                  <c:v>0.52</c:v>
                </c:pt>
                <c:pt idx="11">
                  <c:v>0.85</c:v>
                </c:pt>
                <c:pt idx="12">
                  <c:v>2.97</c:v>
                </c:pt>
                <c:pt idx="13">
                  <c:v>1.27</c:v>
                </c:pt>
                <c:pt idx="14">
                  <c:v>1.37</c:v>
                </c:pt>
                <c:pt idx="15">
                  <c:v>0.85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IPC!$A$8</c:f>
              <c:strCache>
                <c:ptCount val="1"/>
                <c:pt idx="0">
                  <c:v>#5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IPC!$B$8:$Q$8</c:f>
              <c:numCache>
                <c:formatCode>General</c:formatCode>
                <c:ptCount val="16"/>
                <c:pt idx="0">
                  <c:v>0.62</c:v>
                </c:pt>
                <c:pt idx="1">
                  <c:v>0.89</c:v>
                </c:pt>
                <c:pt idx="2">
                  <c:v>1.02</c:v>
                </c:pt>
                <c:pt idx="3">
                  <c:v>0.84</c:v>
                </c:pt>
                <c:pt idx="4">
                  <c:v>0.72</c:v>
                </c:pt>
                <c:pt idx="5">
                  <c:v>1.1000000000000001</c:v>
                </c:pt>
                <c:pt idx="6">
                  <c:v>1.75</c:v>
                </c:pt>
                <c:pt idx="7">
                  <c:v>0.84</c:v>
                </c:pt>
                <c:pt idx="8">
                  <c:v>1.29</c:v>
                </c:pt>
                <c:pt idx="9">
                  <c:v>0.63</c:v>
                </c:pt>
                <c:pt idx="10">
                  <c:v>5.92</c:v>
                </c:pt>
                <c:pt idx="11">
                  <c:v>0.84</c:v>
                </c:pt>
                <c:pt idx="12">
                  <c:v>2.4700000000000002</c:v>
                </c:pt>
                <c:pt idx="13">
                  <c:v>3.06</c:v>
                </c:pt>
                <c:pt idx="14">
                  <c:v>3.02</c:v>
                </c:pt>
                <c:pt idx="15">
                  <c:v>0.84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IPC!$A$9</c:f>
              <c:strCache>
                <c:ptCount val="1"/>
                <c:pt idx="0">
                  <c:v>#6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IPC!$B$9:$Q$9</c:f>
              <c:numCache>
                <c:formatCode>General</c:formatCode>
                <c:ptCount val="16"/>
                <c:pt idx="0">
                  <c:v>0.52</c:v>
                </c:pt>
                <c:pt idx="1">
                  <c:v>0.59</c:v>
                </c:pt>
                <c:pt idx="2">
                  <c:v>0.72</c:v>
                </c:pt>
                <c:pt idx="3">
                  <c:v>0.82</c:v>
                </c:pt>
                <c:pt idx="4">
                  <c:v>0.8</c:v>
                </c:pt>
                <c:pt idx="5">
                  <c:v>1</c:v>
                </c:pt>
                <c:pt idx="6">
                  <c:v>1.1299999999999999</c:v>
                </c:pt>
                <c:pt idx="7">
                  <c:v>1.39</c:v>
                </c:pt>
                <c:pt idx="8">
                  <c:v>1.76</c:v>
                </c:pt>
                <c:pt idx="9">
                  <c:v>1.35</c:v>
                </c:pt>
                <c:pt idx="10">
                  <c:v>1.6</c:v>
                </c:pt>
                <c:pt idx="11">
                  <c:v>1.4</c:v>
                </c:pt>
                <c:pt idx="12">
                  <c:v>2.79</c:v>
                </c:pt>
                <c:pt idx="13">
                  <c:v>2.3199999999999998</c:v>
                </c:pt>
                <c:pt idx="14">
                  <c:v>1.75</c:v>
                </c:pt>
                <c:pt idx="15">
                  <c:v>1.01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IPC!$A$10</c:f>
              <c:strCache>
                <c:ptCount val="1"/>
                <c:pt idx="0">
                  <c:v>#7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IPC!$B$10:$Q$10</c:f>
              <c:numCache>
                <c:formatCode>General</c:formatCode>
                <c:ptCount val="16"/>
                <c:pt idx="0">
                  <c:v>0.79</c:v>
                </c:pt>
                <c:pt idx="1">
                  <c:v>0.88</c:v>
                </c:pt>
                <c:pt idx="2">
                  <c:v>1.23</c:v>
                </c:pt>
                <c:pt idx="3">
                  <c:v>1.19</c:v>
                </c:pt>
                <c:pt idx="4">
                  <c:v>1.1000000000000001</c:v>
                </c:pt>
                <c:pt idx="5">
                  <c:v>1.73</c:v>
                </c:pt>
                <c:pt idx="6">
                  <c:v>1.97</c:v>
                </c:pt>
                <c:pt idx="7">
                  <c:v>1.89</c:v>
                </c:pt>
                <c:pt idx="8">
                  <c:v>1.67</c:v>
                </c:pt>
                <c:pt idx="9">
                  <c:v>2.2999999999999998</c:v>
                </c:pt>
                <c:pt idx="10">
                  <c:v>2.1800000000000002</c:v>
                </c:pt>
                <c:pt idx="11">
                  <c:v>1.66</c:v>
                </c:pt>
                <c:pt idx="12">
                  <c:v>1.64</c:v>
                </c:pt>
                <c:pt idx="13">
                  <c:v>2.56</c:v>
                </c:pt>
                <c:pt idx="14">
                  <c:v>2.11</c:v>
                </c:pt>
                <c:pt idx="15">
                  <c:v>0.61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IPC!$A$11</c:f>
              <c:strCache>
                <c:ptCount val="1"/>
                <c:pt idx="0">
                  <c:v>#8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IPC!$B$11:$Q$11</c:f>
              <c:numCache>
                <c:formatCode>General</c:formatCode>
                <c:ptCount val="16"/>
                <c:pt idx="0">
                  <c:v>0.37</c:v>
                </c:pt>
                <c:pt idx="1">
                  <c:v>0.74</c:v>
                </c:pt>
                <c:pt idx="2">
                  <c:v>0.92</c:v>
                </c:pt>
                <c:pt idx="3">
                  <c:v>1.29</c:v>
                </c:pt>
                <c:pt idx="4">
                  <c:v>0.67</c:v>
                </c:pt>
                <c:pt idx="5">
                  <c:v>1.39</c:v>
                </c:pt>
                <c:pt idx="6">
                  <c:v>2.06</c:v>
                </c:pt>
                <c:pt idx="7">
                  <c:v>2.38</c:v>
                </c:pt>
                <c:pt idx="8">
                  <c:v>1.38</c:v>
                </c:pt>
                <c:pt idx="9">
                  <c:v>4.99</c:v>
                </c:pt>
                <c:pt idx="10">
                  <c:v>6.55</c:v>
                </c:pt>
                <c:pt idx="11">
                  <c:v>2.77</c:v>
                </c:pt>
                <c:pt idx="12">
                  <c:v>1.96</c:v>
                </c:pt>
                <c:pt idx="13">
                  <c:v>0.64</c:v>
                </c:pt>
                <c:pt idx="14">
                  <c:v>5.56</c:v>
                </c:pt>
                <c:pt idx="15">
                  <c:v>0.61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IPC!$A$12</c:f>
              <c:strCache>
                <c:ptCount val="1"/>
                <c:pt idx="0">
                  <c:v>#9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IPC!$B$12:$Q$12</c:f>
              <c:numCache>
                <c:formatCode>General</c:formatCode>
                <c:ptCount val="16"/>
                <c:pt idx="0">
                  <c:v>0.39</c:v>
                </c:pt>
                <c:pt idx="1">
                  <c:v>0.83</c:v>
                </c:pt>
                <c:pt idx="2">
                  <c:v>1.57</c:v>
                </c:pt>
                <c:pt idx="3">
                  <c:v>2.17</c:v>
                </c:pt>
                <c:pt idx="4">
                  <c:v>0.57999999999999996</c:v>
                </c:pt>
                <c:pt idx="5">
                  <c:v>0.22</c:v>
                </c:pt>
                <c:pt idx="6">
                  <c:v>3.96</c:v>
                </c:pt>
                <c:pt idx="7">
                  <c:v>8.6999999999999993</c:v>
                </c:pt>
                <c:pt idx="8">
                  <c:v>1.48</c:v>
                </c:pt>
                <c:pt idx="9">
                  <c:v>2.94</c:v>
                </c:pt>
                <c:pt idx="10">
                  <c:v>7.41</c:v>
                </c:pt>
                <c:pt idx="11">
                  <c:v>8.1199999999999992</c:v>
                </c:pt>
                <c:pt idx="12">
                  <c:v>1.8</c:v>
                </c:pt>
                <c:pt idx="13">
                  <c:v>2.82</c:v>
                </c:pt>
                <c:pt idx="14">
                  <c:v>0.48</c:v>
                </c:pt>
                <c:pt idx="15">
                  <c:v>1.94</c:v>
                </c:pt>
              </c:numCache>
            </c:numRef>
          </c:val>
          <c:smooth val="0"/>
        </c:ser>
        <c:ser>
          <c:idx val="12"/>
          <c:order val="8"/>
          <c:tx>
            <c:strRef>
              <c:f>IPC!$A$16</c:f>
              <c:strCache>
                <c:ptCount val="1"/>
                <c:pt idx="0">
                  <c:v>#13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IPC!$B$16:$Q$16</c:f>
              <c:numCache>
                <c:formatCode>General</c:formatCode>
                <c:ptCount val="16"/>
                <c:pt idx="0">
                  <c:v>0.87</c:v>
                </c:pt>
                <c:pt idx="1">
                  <c:v>0.85</c:v>
                </c:pt>
                <c:pt idx="2">
                  <c:v>0.24</c:v>
                </c:pt>
                <c:pt idx="3">
                  <c:v>0.84</c:v>
                </c:pt>
                <c:pt idx="4">
                  <c:v>0.9</c:v>
                </c:pt>
                <c:pt idx="5">
                  <c:v>2.12</c:v>
                </c:pt>
                <c:pt idx="6">
                  <c:v>3.08</c:v>
                </c:pt>
                <c:pt idx="7">
                  <c:v>0.84</c:v>
                </c:pt>
                <c:pt idx="8">
                  <c:v>2.75</c:v>
                </c:pt>
                <c:pt idx="9">
                  <c:v>7.69</c:v>
                </c:pt>
                <c:pt idx="10">
                  <c:v>9.34</c:v>
                </c:pt>
                <c:pt idx="11">
                  <c:v>0.84</c:v>
                </c:pt>
                <c:pt idx="12">
                  <c:v>7.54</c:v>
                </c:pt>
                <c:pt idx="13">
                  <c:v>8.89</c:v>
                </c:pt>
                <c:pt idx="14">
                  <c:v>5.72</c:v>
                </c:pt>
                <c:pt idx="15">
                  <c:v>0.84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IPC!$A$18</c:f>
              <c:strCache>
                <c:ptCount val="1"/>
                <c:pt idx="0">
                  <c:v>#15</c:v>
                </c:pt>
              </c:strCache>
            </c:strRef>
          </c:tx>
          <c:cat>
            <c:strRef>
              <c:f>IPC!$B$3:$Q$3</c:f>
              <c:strCache>
                <c:ptCount val="16"/>
                <c:pt idx="0">
                  <c:v>w1 c1</c:v>
                </c:pt>
                <c:pt idx="1">
                  <c:v>w4 c1</c:v>
                </c:pt>
                <c:pt idx="2">
                  <c:v>w16 c1</c:v>
                </c:pt>
                <c:pt idx="3">
                  <c:v>w64 c1</c:v>
                </c:pt>
                <c:pt idx="4">
                  <c:v>w1 c4</c:v>
                </c:pt>
                <c:pt idx="5">
                  <c:v>w4 c4</c:v>
                </c:pt>
                <c:pt idx="6">
                  <c:v>w16 c4</c:v>
                </c:pt>
                <c:pt idx="7">
                  <c:v>w64 c4</c:v>
                </c:pt>
                <c:pt idx="8">
                  <c:v>w1 c16</c:v>
                </c:pt>
                <c:pt idx="9">
                  <c:v>w4 c16</c:v>
                </c:pt>
                <c:pt idx="10">
                  <c:v>w16 c16</c:v>
                </c:pt>
                <c:pt idx="11">
                  <c:v>w64 c16</c:v>
                </c:pt>
                <c:pt idx="12">
                  <c:v>w1 c64</c:v>
                </c:pt>
                <c:pt idx="13">
                  <c:v>w4 c64</c:v>
                </c:pt>
                <c:pt idx="14">
                  <c:v>w16 c64</c:v>
                </c:pt>
                <c:pt idx="15">
                  <c:v>w64 c64</c:v>
                </c:pt>
              </c:strCache>
            </c:strRef>
          </c:cat>
          <c:val>
            <c:numRef>
              <c:f>IPC!$B$18:$Q$18</c:f>
              <c:numCache>
                <c:formatCode>General</c:formatCode>
                <c:ptCount val="16"/>
                <c:pt idx="0">
                  <c:v>0.7</c:v>
                </c:pt>
                <c:pt idx="1">
                  <c:v>0.99</c:v>
                </c:pt>
                <c:pt idx="2">
                  <c:v>0.66</c:v>
                </c:pt>
                <c:pt idx="3">
                  <c:v>3.92</c:v>
                </c:pt>
                <c:pt idx="4">
                  <c:v>1.71</c:v>
                </c:pt>
                <c:pt idx="5">
                  <c:v>0.75</c:v>
                </c:pt>
                <c:pt idx="6">
                  <c:v>1.71</c:v>
                </c:pt>
                <c:pt idx="7">
                  <c:v>8.91</c:v>
                </c:pt>
                <c:pt idx="8">
                  <c:v>5.56</c:v>
                </c:pt>
                <c:pt idx="9">
                  <c:v>0.45</c:v>
                </c:pt>
                <c:pt idx="10">
                  <c:v>7.59</c:v>
                </c:pt>
                <c:pt idx="11">
                  <c:v>5.81</c:v>
                </c:pt>
                <c:pt idx="12">
                  <c:v>16.82</c:v>
                </c:pt>
                <c:pt idx="13">
                  <c:v>11.41</c:v>
                </c:pt>
                <c:pt idx="14">
                  <c:v>5.27</c:v>
                </c:pt>
                <c:pt idx="15">
                  <c:v>4.22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45216"/>
        <c:axId val="99146752"/>
      </c:lineChart>
      <c:catAx>
        <c:axId val="9914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99146752"/>
        <c:crosses val="autoZero"/>
        <c:auto val="1"/>
        <c:lblAlgn val="ctr"/>
        <c:lblOffset val="100"/>
        <c:noMultiLvlLbl val="0"/>
      </c:catAx>
      <c:valAx>
        <c:axId val="99146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145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IPC!$A$10</c:f>
              <c:strCache>
                <c:ptCount val="1"/>
                <c:pt idx="0">
                  <c:v>#7</c:v>
                </c:pt>
              </c:strCache>
            </c:strRef>
          </c:tx>
          <c:val>
            <c:numRef>
              <c:f>IPC!$B$10:$Q$10</c:f>
              <c:numCache>
                <c:formatCode>General</c:formatCode>
                <c:ptCount val="16"/>
                <c:pt idx="0">
                  <c:v>0.79</c:v>
                </c:pt>
                <c:pt idx="1">
                  <c:v>0.88</c:v>
                </c:pt>
                <c:pt idx="2">
                  <c:v>1.23</c:v>
                </c:pt>
                <c:pt idx="3">
                  <c:v>1.19</c:v>
                </c:pt>
                <c:pt idx="4">
                  <c:v>1.1000000000000001</c:v>
                </c:pt>
                <c:pt idx="5">
                  <c:v>1.73</c:v>
                </c:pt>
                <c:pt idx="6">
                  <c:v>1.97</c:v>
                </c:pt>
                <c:pt idx="7">
                  <c:v>1.89</c:v>
                </c:pt>
                <c:pt idx="8">
                  <c:v>1.67</c:v>
                </c:pt>
                <c:pt idx="9">
                  <c:v>2.2999999999999998</c:v>
                </c:pt>
                <c:pt idx="10">
                  <c:v>2.1800000000000002</c:v>
                </c:pt>
                <c:pt idx="11">
                  <c:v>1.66</c:v>
                </c:pt>
                <c:pt idx="12">
                  <c:v>1.64</c:v>
                </c:pt>
                <c:pt idx="13">
                  <c:v>2.56</c:v>
                </c:pt>
                <c:pt idx="14">
                  <c:v>2.11</c:v>
                </c:pt>
                <c:pt idx="15">
                  <c:v>0.61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IPC!$A$11</c:f>
              <c:strCache>
                <c:ptCount val="1"/>
                <c:pt idx="0">
                  <c:v>#8</c:v>
                </c:pt>
              </c:strCache>
            </c:strRef>
          </c:tx>
          <c:val>
            <c:numRef>
              <c:f>IPC!$B$11:$Q$11</c:f>
              <c:numCache>
                <c:formatCode>General</c:formatCode>
                <c:ptCount val="16"/>
                <c:pt idx="0">
                  <c:v>0.37</c:v>
                </c:pt>
                <c:pt idx="1">
                  <c:v>0.74</c:v>
                </c:pt>
                <c:pt idx="2">
                  <c:v>0.92</c:v>
                </c:pt>
                <c:pt idx="3">
                  <c:v>1.29</c:v>
                </c:pt>
                <c:pt idx="4">
                  <c:v>0.67</c:v>
                </c:pt>
                <c:pt idx="5">
                  <c:v>1.39</c:v>
                </c:pt>
                <c:pt idx="6">
                  <c:v>2.06</c:v>
                </c:pt>
                <c:pt idx="7">
                  <c:v>2.38</c:v>
                </c:pt>
                <c:pt idx="8">
                  <c:v>1.38</c:v>
                </c:pt>
                <c:pt idx="9">
                  <c:v>4.99</c:v>
                </c:pt>
                <c:pt idx="10">
                  <c:v>6.55</c:v>
                </c:pt>
                <c:pt idx="11">
                  <c:v>2.77</c:v>
                </c:pt>
                <c:pt idx="12">
                  <c:v>1.96</c:v>
                </c:pt>
                <c:pt idx="13">
                  <c:v>0.64</c:v>
                </c:pt>
                <c:pt idx="14">
                  <c:v>5.56</c:v>
                </c:pt>
                <c:pt idx="15">
                  <c:v>0.61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IPC!$A$12</c:f>
              <c:strCache>
                <c:ptCount val="1"/>
                <c:pt idx="0">
                  <c:v>#9</c:v>
                </c:pt>
              </c:strCache>
            </c:strRef>
          </c:tx>
          <c:val>
            <c:numRef>
              <c:f>IPC!$B$12:$Q$12</c:f>
              <c:numCache>
                <c:formatCode>General</c:formatCode>
                <c:ptCount val="16"/>
                <c:pt idx="0">
                  <c:v>0.39</c:v>
                </c:pt>
                <c:pt idx="1">
                  <c:v>0.83</c:v>
                </c:pt>
                <c:pt idx="2">
                  <c:v>1.57</c:v>
                </c:pt>
                <c:pt idx="3">
                  <c:v>2.17</c:v>
                </c:pt>
                <c:pt idx="4">
                  <c:v>0.57999999999999996</c:v>
                </c:pt>
                <c:pt idx="5">
                  <c:v>0.22</c:v>
                </c:pt>
                <c:pt idx="6">
                  <c:v>3.96</c:v>
                </c:pt>
                <c:pt idx="7">
                  <c:v>8.6999999999999993</c:v>
                </c:pt>
                <c:pt idx="8">
                  <c:v>1.48</c:v>
                </c:pt>
                <c:pt idx="9">
                  <c:v>2.94</c:v>
                </c:pt>
                <c:pt idx="10">
                  <c:v>7.41</c:v>
                </c:pt>
                <c:pt idx="11">
                  <c:v>8.1199999999999992</c:v>
                </c:pt>
                <c:pt idx="12">
                  <c:v>1.8</c:v>
                </c:pt>
                <c:pt idx="13">
                  <c:v>2.82</c:v>
                </c:pt>
                <c:pt idx="14">
                  <c:v>0.48</c:v>
                </c:pt>
                <c:pt idx="15">
                  <c:v>1.94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IPC!$A$13</c:f>
              <c:strCache>
                <c:ptCount val="1"/>
                <c:pt idx="0">
                  <c:v>#10</c:v>
                </c:pt>
              </c:strCache>
            </c:strRef>
          </c:tx>
          <c:val>
            <c:numRef>
              <c:f>IPC!$B$13:$Q$13</c:f>
              <c:numCache>
                <c:formatCode>General</c:formatCode>
                <c:ptCount val="16"/>
                <c:pt idx="0">
                  <c:v>0.32</c:v>
                </c:pt>
                <c:pt idx="1">
                  <c:v>0.68</c:v>
                </c:pt>
                <c:pt idx="2">
                  <c:v>1.47</c:v>
                </c:pt>
                <c:pt idx="3">
                  <c:v>2.4</c:v>
                </c:pt>
                <c:pt idx="4">
                  <c:v>0.64</c:v>
                </c:pt>
                <c:pt idx="5">
                  <c:v>1.4</c:v>
                </c:pt>
                <c:pt idx="6">
                  <c:v>5.47</c:v>
                </c:pt>
                <c:pt idx="7">
                  <c:v>3.32</c:v>
                </c:pt>
                <c:pt idx="8">
                  <c:v>1.1100000000000001</c:v>
                </c:pt>
                <c:pt idx="9">
                  <c:v>3.26</c:v>
                </c:pt>
                <c:pt idx="10">
                  <c:v>3.06</c:v>
                </c:pt>
                <c:pt idx="11">
                  <c:v>4.21</c:v>
                </c:pt>
                <c:pt idx="12">
                  <c:v>1.23</c:v>
                </c:pt>
                <c:pt idx="13">
                  <c:v>1.18</c:v>
                </c:pt>
                <c:pt idx="14">
                  <c:v>5.67</c:v>
                </c:pt>
                <c:pt idx="15">
                  <c:v>0.61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01344"/>
        <c:axId val="97802880"/>
      </c:lineChart>
      <c:catAx>
        <c:axId val="97801344"/>
        <c:scaling>
          <c:orientation val="minMax"/>
        </c:scaling>
        <c:delete val="0"/>
        <c:axPos val="b"/>
        <c:majorTickMark val="out"/>
        <c:minorTickMark val="none"/>
        <c:tickLblPos val="nextTo"/>
        <c:crossAx val="97802880"/>
        <c:crosses val="autoZero"/>
        <c:auto val="1"/>
        <c:lblAlgn val="ctr"/>
        <c:lblOffset val="100"/>
        <c:noMultiLvlLbl val="0"/>
      </c:catAx>
      <c:valAx>
        <c:axId val="97802880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801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IPC!$A$14</c:f>
              <c:strCache>
                <c:ptCount val="1"/>
                <c:pt idx="0">
                  <c:v>#11</c:v>
                </c:pt>
              </c:strCache>
            </c:strRef>
          </c:tx>
          <c:val>
            <c:numRef>
              <c:f>IPC!$B$14:$Q$14</c:f>
              <c:numCache>
                <c:formatCode>General</c:formatCode>
                <c:ptCount val="16"/>
                <c:pt idx="0">
                  <c:v>0.76</c:v>
                </c:pt>
                <c:pt idx="1">
                  <c:v>0.76</c:v>
                </c:pt>
                <c:pt idx="2">
                  <c:v>0.76</c:v>
                </c:pt>
                <c:pt idx="3">
                  <c:v>0.76</c:v>
                </c:pt>
                <c:pt idx="4">
                  <c:v>1.44</c:v>
                </c:pt>
                <c:pt idx="5">
                  <c:v>1.44</c:v>
                </c:pt>
                <c:pt idx="6">
                  <c:v>1.44</c:v>
                </c:pt>
                <c:pt idx="7">
                  <c:v>1.44</c:v>
                </c:pt>
                <c:pt idx="8">
                  <c:v>0.66</c:v>
                </c:pt>
                <c:pt idx="9">
                  <c:v>0.66</c:v>
                </c:pt>
                <c:pt idx="10">
                  <c:v>3.17</c:v>
                </c:pt>
                <c:pt idx="11">
                  <c:v>3.17</c:v>
                </c:pt>
                <c:pt idx="12">
                  <c:v>14.99</c:v>
                </c:pt>
                <c:pt idx="13">
                  <c:v>14.99</c:v>
                </c:pt>
                <c:pt idx="14">
                  <c:v>14.54</c:v>
                </c:pt>
                <c:pt idx="15">
                  <c:v>14.54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IPC!$A$15</c:f>
              <c:strCache>
                <c:ptCount val="1"/>
                <c:pt idx="0">
                  <c:v>#12</c:v>
                </c:pt>
              </c:strCache>
            </c:strRef>
          </c:tx>
          <c:val>
            <c:numRef>
              <c:f>IPC!$B$15:$Q$15</c:f>
              <c:numCache>
                <c:formatCode>General</c:formatCode>
                <c:ptCount val="16"/>
                <c:pt idx="0">
                  <c:v>0.93</c:v>
                </c:pt>
                <c:pt idx="1">
                  <c:v>1.1599999999999999</c:v>
                </c:pt>
                <c:pt idx="2">
                  <c:v>1.27</c:v>
                </c:pt>
                <c:pt idx="3">
                  <c:v>1.26</c:v>
                </c:pt>
                <c:pt idx="4">
                  <c:v>1.9</c:v>
                </c:pt>
                <c:pt idx="5">
                  <c:v>2.4</c:v>
                </c:pt>
                <c:pt idx="6">
                  <c:v>2.37</c:v>
                </c:pt>
                <c:pt idx="7">
                  <c:v>0.27</c:v>
                </c:pt>
                <c:pt idx="8">
                  <c:v>0.47</c:v>
                </c:pt>
                <c:pt idx="9">
                  <c:v>4.84</c:v>
                </c:pt>
                <c:pt idx="10">
                  <c:v>4.3099999999999996</c:v>
                </c:pt>
                <c:pt idx="11">
                  <c:v>2.88</c:v>
                </c:pt>
                <c:pt idx="12">
                  <c:v>7.89</c:v>
                </c:pt>
                <c:pt idx="13">
                  <c:v>6.9</c:v>
                </c:pt>
                <c:pt idx="14">
                  <c:v>5.03</c:v>
                </c:pt>
                <c:pt idx="15">
                  <c:v>2.02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IPC!$A$16</c:f>
              <c:strCache>
                <c:ptCount val="1"/>
                <c:pt idx="0">
                  <c:v>#13</c:v>
                </c:pt>
              </c:strCache>
            </c:strRef>
          </c:tx>
          <c:val>
            <c:numRef>
              <c:f>IPC!$B$16:$Q$16</c:f>
              <c:numCache>
                <c:formatCode>General</c:formatCode>
                <c:ptCount val="16"/>
                <c:pt idx="0">
                  <c:v>0.87</c:v>
                </c:pt>
                <c:pt idx="1">
                  <c:v>0.85</c:v>
                </c:pt>
                <c:pt idx="2">
                  <c:v>0.24</c:v>
                </c:pt>
                <c:pt idx="3">
                  <c:v>0.84</c:v>
                </c:pt>
                <c:pt idx="4">
                  <c:v>0.9</c:v>
                </c:pt>
                <c:pt idx="5">
                  <c:v>2.12</c:v>
                </c:pt>
                <c:pt idx="6">
                  <c:v>3.08</c:v>
                </c:pt>
                <c:pt idx="7">
                  <c:v>0.84</c:v>
                </c:pt>
                <c:pt idx="8">
                  <c:v>2.75</c:v>
                </c:pt>
                <c:pt idx="9">
                  <c:v>7.69</c:v>
                </c:pt>
                <c:pt idx="10">
                  <c:v>9.34</c:v>
                </c:pt>
                <c:pt idx="11">
                  <c:v>0.84</c:v>
                </c:pt>
                <c:pt idx="12">
                  <c:v>7.54</c:v>
                </c:pt>
                <c:pt idx="13">
                  <c:v>8.89</c:v>
                </c:pt>
                <c:pt idx="14">
                  <c:v>5.72</c:v>
                </c:pt>
                <c:pt idx="15">
                  <c:v>0.84</c:v>
                </c:pt>
              </c:numCache>
            </c:numRef>
          </c:val>
          <c:smooth val="0"/>
        </c:ser>
        <c:ser>
          <c:idx val="12"/>
          <c:order val="3"/>
          <c:tx>
            <c:strRef>
              <c:f>IPC!$A$17</c:f>
              <c:strCache>
                <c:ptCount val="1"/>
                <c:pt idx="0">
                  <c:v>#14</c:v>
                </c:pt>
              </c:strCache>
            </c:strRef>
          </c:tx>
          <c:val>
            <c:numRef>
              <c:f>IPC!$B$17:$Q$17</c:f>
              <c:numCache>
                <c:formatCode>General</c:formatCode>
                <c:ptCount val="16"/>
                <c:pt idx="0">
                  <c:v>0.77</c:v>
                </c:pt>
                <c:pt idx="1">
                  <c:v>1.1299999999999999</c:v>
                </c:pt>
                <c:pt idx="2">
                  <c:v>1.39</c:v>
                </c:pt>
                <c:pt idx="3">
                  <c:v>1.41</c:v>
                </c:pt>
                <c:pt idx="4">
                  <c:v>2.0699999999999998</c:v>
                </c:pt>
                <c:pt idx="5">
                  <c:v>2.39</c:v>
                </c:pt>
                <c:pt idx="6">
                  <c:v>2.72</c:v>
                </c:pt>
                <c:pt idx="7">
                  <c:v>2.04</c:v>
                </c:pt>
                <c:pt idx="8">
                  <c:v>4.7300000000000004</c:v>
                </c:pt>
                <c:pt idx="9">
                  <c:v>5.64</c:v>
                </c:pt>
                <c:pt idx="10">
                  <c:v>3.99</c:v>
                </c:pt>
                <c:pt idx="11">
                  <c:v>2.0299999999999998</c:v>
                </c:pt>
                <c:pt idx="12">
                  <c:v>9.15</c:v>
                </c:pt>
                <c:pt idx="13">
                  <c:v>8.32</c:v>
                </c:pt>
                <c:pt idx="14">
                  <c:v>5.26</c:v>
                </c:pt>
                <c:pt idx="15">
                  <c:v>1.67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IPC!$A$18</c:f>
              <c:strCache>
                <c:ptCount val="1"/>
                <c:pt idx="0">
                  <c:v>#15</c:v>
                </c:pt>
              </c:strCache>
            </c:strRef>
          </c:tx>
          <c:val>
            <c:numRef>
              <c:f>IPC!$B$18:$Q$18</c:f>
              <c:numCache>
                <c:formatCode>General</c:formatCode>
                <c:ptCount val="16"/>
                <c:pt idx="0">
                  <c:v>0.7</c:v>
                </c:pt>
                <c:pt idx="1">
                  <c:v>0.99</c:v>
                </c:pt>
                <c:pt idx="2">
                  <c:v>0.66</c:v>
                </c:pt>
                <c:pt idx="3">
                  <c:v>3.92</c:v>
                </c:pt>
                <c:pt idx="4">
                  <c:v>1.71</c:v>
                </c:pt>
                <c:pt idx="5">
                  <c:v>0.75</c:v>
                </c:pt>
                <c:pt idx="6">
                  <c:v>1.71</c:v>
                </c:pt>
                <c:pt idx="7">
                  <c:v>8.91</c:v>
                </c:pt>
                <c:pt idx="8">
                  <c:v>5.56</c:v>
                </c:pt>
                <c:pt idx="9">
                  <c:v>0.45</c:v>
                </c:pt>
                <c:pt idx="10">
                  <c:v>7.59</c:v>
                </c:pt>
                <c:pt idx="11">
                  <c:v>5.81</c:v>
                </c:pt>
                <c:pt idx="12">
                  <c:v>16.82</c:v>
                </c:pt>
                <c:pt idx="13">
                  <c:v>11.41</c:v>
                </c:pt>
                <c:pt idx="14">
                  <c:v>5.27</c:v>
                </c:pt>
                <c:pt idx="15">
                  <c:v>4.22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IPC!$A$19</c:f>
              <c:strCache>
                <c:ptCount val="1"/>
                <c:pt idx="0">
                  <c:v>#16</c:v>
                </c:pt>
              </c:strCache>
            </c:strRef>
          </c:tx>
          <c:val>
            <c:numRef>
              <c:f>IPC!$B$19:$Q$19</c:f>
              <c:numCache>
                <c:formatCode>General</c:formatCode>
                <c:ptCount val="16"/>
                <c:pt idx="0">
                  <c:v>0.89</c:v>
                </c:pt>
                <c:pt idx="1">
                  <c:v>2.5499999999999998</c:v>
                </c:pt>
                <c:pt idx="2">
                  <c:v>3.66</c:v>
                </c:pt>
                <c:pt idx="3">
                  <c:v>3.66</c:v>
                </c:pt>
                <c:pt idx="4">
                  <c:v>3.04</c:v>
                </c:pt>
                <c:pt idx="5">
                  <c:v>8.81</c:v>
                </c:pt>
                <c:pt idx="6">
                  <c:v>11.15</c:v>
                </c:pt>
                <c:pt idx="7">
                  <c:v>11.15</c:v>
                </c:pt>
                <c:pt idx="8">
                  <c:v>10.119999999999999</c:v>
                </c:pt>
                <c:pt idx="9">
                  <c:v>13.72</c:v>
                </c:pt>
                <c:pt idx="10">
                  <c:v>8.9700000000000006</c:v>
                </c:pt>
                <c:pt idx="11">
                  <c:v>8.9700000000000006</c:v>
                </c:pt>
                <c:pt idx="12">
                  <c:v>11.66</c:v>
                </c:pt>
                <c:pt idx="13">
                  <c:v>5.0999999999999996</c:v>
                </c:pt>
                <c:pt idx="14">
                  <c:v>4.1500000000000004</c:v>
                </c:pt>
                <c:pt idx="15">
                  <c:v>4.1500000000000004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50112"/>
        <c:axId val="97851648"/>
      </c:lineChart>
      <c:catAx>
        <c:axId val="9785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97851648"/>
        <c:crosses val="autoZero"/>
        <c:auto val="1"/>
        <c:lblAlgn val="ctr"/>
        <c:lblOffset val="100"/>
        <c:noMultiLvlLbl val="0"/>
      </c:catAx>
      <c:valAx>
        <c:axId val="9785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850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2854444508041897E-2"/>
          <c:y val="9.4576601768480081E-2"/>
          <c:w val="0.8692404556121579"/>
          <c:h val="0.8388533374247797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IPC!$E$3</c:f>
              <c:strCache>
                <c:ptCount val="1"/>
                <c:pt idx="0">
                  <c:v>w64 c1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IPC!$E$4:$E$19</c:f>
              <c:numCache>
                <c:formatCode>General</c:formatCode>
                <c:ptCount val="16"/>
                <c:pt idx="0">
                  <c:v>0.82</c:v>
                </c:pt>
                <c:pt idx="1">
                  <c:v>0.82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0.82</c:v>
                </c:pt>
                <c:pt idx="6">
                  <c:v>1.19</c:v>
                </c:pt>
                <c:pt idx="7">
                  <c:v>1.29</c:v>
                </c:pt>
                <c:pt idx="8">
                  <c:v>2.17</c:v>
                </c:pt>
                <c:pt idx="9">
                  <c:v>2.4</c:v>
                </c:pt>
                <c:pt idx="10">
                  <c:v>0.76</c:v>
                </c:pt>
                <c:pt idx="11">
                  <c:v>1.26</c:v>
                </c:pt>
                <c:pt idx="12">
                  <c:v>0.84</c:v>
                </c:pt>
                <c:pt idx="13">
                  <c:v>1.41</c:v>
                </c:pt>
                <c:pt idx="14">
                  <c:v>3.92</c:v>
                </c:pt>
                <c:pt idx="15">
                  <c:v>3.66</c:v>
                </c:pt>
              </c:numCache>
            </c:numRef>
          </c:val>
        </c:ser>
        <c:ser>
          <c:idx val="6"/>
          <c:order val="1"/>
          <c:tx>
            <c:strRef>
              <c:f>IPC!$H$3</c:f>
              <c:strCache>
                <c:ptCount val="1"/>
                <c:pt idx="0">
                  <c:v>w16 c4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IPC!$H$4:$H$19</c:f>
              <c:numCache>
                <c:formatCode>General</c:formatCode>
                <c:ptCount val="16"/>
                <c:pt idx="0">
                  <c:v>0.21</c:v>
                </c:pt>
                <c:pt idx="1">
                  <c:v>0.21</c:v>
                </c:pt>
                <c:pt idx="2">
                  <c:v>0.93</c:v>
                </c:pt>
                <c:pt idx="3">
                  <c:v>1</c:v>
                </c:pt>
                <c:pt idx="4">
                  <c:v>1.75</c:v>
                </c:pt>
                <c:pt idx="5">
                  <c:v>1.1299999999999999</c:v>
                </c:pt>
                <c:pt idx="6">
                  <c:v>1.97</c:v>
                </c:pt>
                <c:pt idx="7">
                  <c:v>2.06</c:v>
                </c:pt>
                <c:pt idx="8">
                  <c:v>3.96</c:v>
                </c:pt>
                <c:pt idx="9">
                  <c:v>5.47</c:v>
                </c:pt>
                <c:pt idx="10">
                  <c:v>1.44</c:v>
                </c:pt>
                <c:pt idx="11">
                  <c:v>2.37</c:v>
                </c:pt>
                <c:pt idx="12">
                  <c:v>3.08</c:v>
                </c:pt>
                <c:pt idx="13">
                  <c:v>2.72</c:v>
                </c:pt>
                <c:pt idx="14">
                  <c:v>1.71</c:v>
                </c:pt>
                <c:pt idx="15">
                  <c:v>11.15</c:v>
                </c:pt>
              </c:numCache>
            </c:numRef>
          </c:val>
        </c:ser>
        <c:ser>
          <c:idx val="8"/>
          <c:order val="2"/>
          <c:tx>
            <c:strRef>
              <c:f>IPC!$K$3</c:f>
              <c:strCache>
                <c:ptCount val="1"/>
                <c:pt idx="0">
                  <c:v>w4 c16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2"/>
              </a:solidFill>
            </a:ln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IPC!$K$4:$K$19</c:f>
              <c:numCache>
                <c:formatCode>General</c:formatCode>
                <c:ptCount val="16"/>
                <c:pt idx="0">
                  <c:v>0.28999999999999998</c:v>
                </c:pt>
                <c:pt idx="1">
                  <c:v>0.28000000000000003</c:v>
                </c:pt>
                <c:pt idx="2">
                  <c:v>0.24</c:v>
                </c:pt>
                <c:pt idx="3">
                  <c:v>0.42</c:v>
                </c:pt>
                <c:pt idx="4">
                  <c:v>0.63</c:v>
                </c:pt>
                <c:pt idx="5">
                  <c:v>1.35</c:v>
                </c:pt>
                <c:pt idx="6">
                  <c:v>2.2999999999999998</c:v>
                </c:pt>
                <c:pt idx="7">
                  <c:v>4.99</c:v>
                </c:pt>
                <c:pt idx="8">
                  <c:v>2.94</c:v>
                </c:pt>
                <c:pt idx="9">
                  <c:v>3.26</c:v>
                </c:pt>
                <c:pt idx="10">
                  <c:v>0.66</c:v>
                </c:pt>
                <c:pt idx="11">
                  <c:v>4.84</c:v>
                </c:pt>
                <c:pt idx="12">
                  <c:v>7.69</c:v>
                </c:pt>
                <c:pt idx="13">
                  <c:v>5.64</c:v>
                </c:pt>
                <c:pt idx="14">
                  <c:v>0.45</c:v>
                </c:pt>
                <c:pt idx="15">
                  <c:v>13.72</c:v>
                </c:pt>
              </c:numCache>
            </c:numRef>
          </c:val>
        </c:ser>
        <c:ser>
          <c:idx val="9"/>
          <c:order val="3"/>
          <c:tx>
            <c:strRef>
              <c:f>IPC!$N$3</c:f>
              <c:strCache>
                <c:ptCount val="1"/>
                <c:pt idx="0">
                  <c:v>w1 c64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IPC!$A$4:$A$19</c:f>
              <c:strCache>
                <c:ptCount val="16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  <c:pt idx="8">
                  <c:v>#9</c:v>
                </c:pt>
                <c:pt idx="9">
                  <c:v>#10</c:v>
                </c:pt>
                <c:pt idx="10">
                  <c:v>#11</c:v>
                </c:pt>
                <c:pt idx="11">
                  <c:v>#12</c:v>
                </c:pt>
                <c:pt idx="12">
                  <c:v>#13</c:v>
                </c:pt>
                <c:pt idx="13">
                  <c:v>#14</c:v>
                </c:pt>
                <c:pt idx="14">
                  <c:v>#15</c:v>
                </c:pt>
                <c:pt idx="15">
                  <c:v>#16</c:v>
                </c:pt>
              </c:strCache>
            </c:strRef>
          </c:cat>
          <c:val>
            <c:numRef>
              <c:f>IPC!$N$4:$N$19</c:f>
              <c:numCache>
                <c:formatCode>General</c:formatCode>
                <c:ptCount val="16"/>
                <c:pt idx="0">
                  <c:v>0.6</c:v>
                </c:pt>
                <c:pt idx="1">
                  <c:v>0.63</c:v>
                </c:pt>
                <c:pt idx="2">
                  <c:v>0.4</c:v>
                </c:pt>
                <c:pt idx="3">
                  <c:v>2.97</c:v>
                </c:pt>
                <c:pt idx="4">
                  <c:v>2.4700000000000002</c:v>
                </c:pt>
                <c:pt idx="5">
                  <c:v>2.79</c:v>
                </c:pt>
                <c:pt idx="6">
                  <c:v>1.64</c:v>
                </c:pt>
                <c:pt idx="7">
                  <c:v>1.96</c:v>
                </c:pt>
                <c:pt idx="8">
                  <c:v>1.8</c:v>
                </c:pt>
                <c:pt idx="9">
                  <c:v>1.23</c:v>
                </c:pt>
                <c:pt idx="10">
                  <c:v>14.99</c:v>
                </c:pt>
                <c:pt idx="11">
                  <c:v>7.89</c:v>
                </c:pt>
                <c:pt idx="12">
                  <c:v>7.54</c:v>
                </c:pt>
                <c:pt idx="13">
                  <c:v>9.15</c:v>
                </c:pt>
                <c:pt idx="14">
                  <c:v>16.82</c:v>
                </c:pt>
                <c:pt idx="15">
                  <c:v>11.66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88512"/>
        <c:axId val="97886592"/>
      </c:barChart>
      <c:valAx>
        <c:axId val="97886592"/>
        <c:scaling>
          <c:orientation val="minMax"/>
          <c:max val="18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IPC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7888512"/>
        <c:crosses val="autoZero"/>
        <c:crossBetween val="between"/>
        <c:majorUnit val="3"/>
      </c:valAx>
      <c:catAx>
        <c:axId val="9788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Benchmarks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9788659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0265779277590297"/>
          <c:y val="0.13691476065491814"/>
          <c:w val="9.0941444819397574E-2"/>
          <c:h val="0.71757592800899883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9</xdr:row>
      <xdr:rowOff>85725</xdr:rowOff>
    </xdr:from>
    <xdr:to>
      <xdr:col>3</xdr:col>
      <xdr:colOff>3330000</xdr:colOff>
      <xdr:row>29</xdr:row>
      <xdr:rowOff>66225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714500"/>
          <a:ext cx="5616000" cy="36000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3047" y="4676470"/>
    <xdr:ext cx="6400800" cy="2286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861391" y="4772853"/>
    <xdr:ext cx="6400800" cy="22860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74234" y="4896580"/>
    <xdr:ext cx="6400800" cy="32004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552450" y="4700228"/>
    <xdr:ext cx="6400800" cy="32004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733425" y="5217215"/>
    <xdr:ext cx="8183880" cy="3239261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857250" y="4700229"/>
    <xdr:ext cx="10090404" cy="258226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04501" y="8931207"/>
    <xdr:ext cx="11887200" cy="32004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23583" y="15740853"/>
    <xdr:ext cx="6400800" cy="3200400"/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13</xdr:col>
      <xdr:colOff>308263</xdr:colOff>
      <xdr:row>69</xdr:row>
      <xdr:rowOff>163268</xdr:rowOff>
    </xdr:from>
    <xdr:to>
      <xdr:col>17</xdr:col>
      <xdr:colOff>2383621</xdr:colOff>
      <xdr:row>87</xdr:row>
      <xdr:rowOff>111196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314325</xdr:colOff>
      <xdr:row>87</xdr:row>
      <xdr:rowOff>85724</xdr:rowOff>
    </xdr:from>
    <xdr:to>
      <xdr:col>17</xdr:col>
      <xdr:colOff>2389683</xdr:colOff>
      <xdr:row>105</xdr:row>
      <xdr:rowOff>33653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136</xdr:row>
      <xdr:rowOff>71437</xdr:rowOff>
    </xdr:from>
    <xdr:to>
      <xdr:col>8</xdr:col>
      <xdr:colOff>455543</xdr:colOff>
      <xdr:row>151</xdr:row>
      <xdr:rowOff>81376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120</xdr:row>
      <xdr:rowOff>166688</xdr:rowOff>
    </xdr:from>
    <xdr:to>
      <xdr:col>8</xdr:col>
      <xdr:colOff>474593</xdr:colOff>
      <xdr:row>135</xdr:row>
      <xdr:rowOff>176627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642938</xdr:colOff>
      <xdr:row>151</xdr:row>
      <xdr:rowOff>119062</xdr:rowOff>
    </xdr:from>
    <xdr:to>
      <xdr:col>8</xdr:col>
      <xdr:colOff>431731</xdr:colOff>
      <xdr:row>166</xdr:row>
      <xdr:rowOff>129001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621846</xdr:colOff>
      <xdr:row>167</xdr:row>
      <xdr:rowOff>23812</xdr:rowOff>
    </xdr:from>
    <xdr:to>
      <xdr:col>8</xdr:col>
      <xdr:colOff>407212</xdr:colOff>
      <xdr:row>182</xdr:row>
      <xdr:rowOff>26401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absoluteAnchor>
    <xdr:pos x="12955092" y="8847845"/>
    <xdr:ext cx="6400800" cy="3200400"/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647236" y="12808324"/>
    <xdr:ext cx="6400800" cy="3200400"/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79317" y="11982938"/>
    <xdr:ext cx="6400800" cy="32004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51382" y="15174074"/>
    <xdr:ext cx="6400800" cy="32004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12</xdr:col>
      <xdr:colOff>626976</xdr:colOff>
      <xdr:row>44</xdr:row>
      <xdr:rowOff>34025</xdr:rowOff>
    </xdr:from>
    <xdr:to>
      <xdr:col>17</xdr:col>
      <xdr:colOff>2321333</xdr:colOff>
      <xdr:row>61</xdr:row>
      <xdr:rowOff>158847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616891</xdr:colOff>
      <xdr:row>61</xdr:row>
      <xdr:rowOff>151934</xdr:rowOff>
    </xdr:from>
    <xdr:to>
      <xdr:col>17</xdr:col>
      <xdr:colOff>2311248</xdr:colOff>
      <xdr:row>79</xdr:row>
      <xdr:rowOff>99862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absoluteAnchor>
    <xdr:pos x="728383" y="7861435"/>
    <xdr:ext cx="6400800" cy="3200400"/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>
    <xdr:from>
      <xdr:col>13</xdr:col>
      <xdr:colOff>543993</xdr:colOff>
      <xdr:row>83</xdr:row>
      <xdr:rowOff>56640</xdr:rowOff>
    </xdr:from>
    <xdr:to>
      <xdr:col>18</xdr:col>
      <xdr:colOff>235322</xdr:colOff>
      <xdr:row>98</xdr:row>
      <xdr:rowOff>110430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27504</xdr:colOff>
      <xdr:row>99</xdr:row>
      <xdr:rowOff>165033</xdr:rowOff>
    </xdr:from>
    <xdr:to>
      <xdr:col>18</xdr:col>
      <xdr:colOff>301539</xdr:colOff>
      <xdr:row>115</xdr:row>
      <xdr:rowOff>39527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absoluteAnchor>
    <xdr:pos x="15879172" y="7918927"/>
    <xdr:ext cx="6400800" cy="3200400"/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183020" y="8274624"/>
    <xdr:ext cx="11887200" cy="3200400"/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212039" y="15271225"/>
    <xdr:ext cx="6400800" cy="3200400"/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217840" y="12184093"/>
    <xdr:ext cx="6400800" cy="3200400"/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09665" y="958781"/>
    <xdr:ext cx="11887200" cy="3200400"/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07571" y="4068535"/>
    <xdr:ext cx="12001500" cy="3048000"/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680357" y="7075714"/>
    <xdr:ext cx="11887200" cy="3200400"/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599654" y="4771496"/>
    <xdr:ext cx="6400800" cy="2286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580921</xdr:colOff>
      <xdr:row>41</xdr:row>
      <xdr:rowOff>30983</xdr:rowOff>
    </xdr:from>
    <xdr:to>
      <xdr:col>8</xdr:col>
      <xdr:colOff>522306</xdr:colOff>
      <xdr:row>56</xdr:row>
      <xdr:rowOff>26587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608240" y="4886429"/>
    <xdr:ext cx="6400800" cy="2286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53143" y="4781550"/>
    <xdr:ext cx="6400800" cy="22860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54935" y="5165051"/>
    <xdr:ext cx="6400800" cy="2286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0"/>
  <sheetViews>
    <sheetView tabSelected="1" topLeftCell="C13" zoomScale="160" zoomScaleNormal="160" workbookViewId="0">
      <selection activeCell="E22" sqref="E22"/>
    </sheetView>
  </sheetViews>
  <sheetFormatPr defaultRowHeight="14.25"/>
  <cols>
    <col min="2" max="2" width="10.875" customWidth="1"/>
    <col min="3" max="3" width="21.375" customWidth="1"/>
    <col min="4" max="4" width="50.125" customWidth="1"/>
    <col min="5" max="5" width="24.25" bestFit="1" customWidth="1"/>
    <col min="6" max="6" width="19.5" bestFit="1" customWidth="1"/>
    <col min="7" max="7" width="15.25" bestFit="1" customWidth="1"/>
  </cols>
  <sheetData>
    <row r="2" spans="2:2" ht="15">
      <c r="B2" s="30" t="s">
        <v>110</v>
      </c>
    </row>
    <row r="3" spans="2:2">
      <c r="B3" s="29" t="s">
        <v>216</v>
      </c>
    </row>
    <row r="5" spans="2:2">
      <c r="B5" s="29" t="s">
        <v>111</v>
      </c>
    </row>
    <row r="6" spans="2:2">
      <c r="B6" s="53" t="s">
        <v>185</v>
      </c>
    </row>
    <row r="7" spans="2:2">
      <c r="B7" s="53" t="s">
        <v>112</v>
      </c>
    </row>
    <row r="8" spans="2:2">
      <c r="B8" s="53" t="s">
        <v>217</v>
      </c>
    </row>
    <row r="9" spans="2:2">
      <c r="B9" s="193" t="s">
        <v>184</v>
      </c>
    </row>
    <row r="10" spans="2:2">
      <c r="B10" s="29"/>
    </row>
    <row r="11" spans="2:2">
      <c r="B11" s="29"/>
    </row>
    <row r="12" spans="2:2">
      <c r="B12" s="29"/>
    </row>
    <row r="13" spans="2:2">
      <c r="B13" s="29"/>
    </row>
    <row r="30" spans="2:4">
      <c r="C30" s="224"/>
      <c r="D30" s="224"/>
    </row>
    <row r="31" spans="2:4">
      <c r="B31" s="193" t="s">
        <v>220</v>
      </c>
      <c r="C31" s="224"/>
      <c r="D31" s="224"/>
    </row>
    <row r="32" spans="2:4">
      <c r="B32" s="193" t="s">
        <v>183</v>
      </c>
      <c r="C32" s="224"/>
      <c r="D32" s="224"/>
    </row>
    <row r="33" spans="2:5">
      <c r="B33" s="193" t="s">
        <v>204</v>
      </c>
      <c r="C33" s="224"/>
      <c r="D33" s="224"/>
    </row>
    <row r="34" spans="2:5">
      <c r="B34" s="193" t="s">
        <v>219</v>
      </c>
      <c r="C34" s="224"/>
      <c r="D34" s="224"/>
    </row>
    <row r="35" spans="2:5">
      <c r="C35" s="224"/>
      <c r="D35" s="224"/>
    </row>
    <row r="36" spans="2:5">
      <c r="B36" s="193" t="s">
        <v>221</v>
      </c>
      <c r="C36" s="224"/>
      <c r="D36" s="224" t="s">
        <v>113</v>
      </c>
    </row>
    <row r="40" spans="2:5" ht="15">
      <c r="B40" s="30" t="s">
        <v>222</v>
      </c>
    </row>
    <row r="41" spans="2:5" ht="15">
      <c r="B41" s="30"/>
    </row>
    <row r="42" spans="2:5" ht="15">
      <c r="B42" s="235" t="s">
        <v>121</v>
      </c>
      <c r="C42" s="235" t="s">
        <v>103</v>
      </c>
      <c r="D42" s="235" t="s">
        <v>123</v>
      </c>
      <c r="E42" s="235" t="s">
        <v>126</v>
      </c>
    </row>
    <row r="43" spans="2:5">
      <c r="B43" s="193" t="s">
        <v>70</v>
      </c>
      <c r="C43" s="193" t="s">
        <v>122</v>
      </c>
      <c r="D43" s="193" t="s">
        <v>124</v>
      </c>
      <c r="E43" s="193" t="s">
        <v>129</v>
      </c>
    </row>
    <row r="44" spans="2:5">
      <c r="B44" s="193" t="s">
        <v>69</v>
      </c>
      <c r="C44" s="193" t="s">
        <v>125</v>
      </c>
      <c r="D44" s="193" t="s">
        <v>224</v>
      </c>
      <c r="E44" s="193" t="s">
        <v>129</v>
      </c>
    </row>
    <row r="45" spans="2:5">
      <c r="B45" s="193" t="s">
        <v>71</v>
      </c>
      <c r="C45" s="224"/>
      <c r="D45" s="193" t="s">
        <v>127</v>
      </c>
      <c r="E45" s="193" t="s">
        <v>128</v>
      </c>
    </row>
    <row r="46" spans="2:5">
      <c r="B46" s="193" t="s">
        <v>39</v>
      </c>
      <c r="C46" s="193" t="s">
        <v>151</v>
      </c>
      <c r="D46" s="193" t="s">
        <v>223</v>
      </c>
      <c r="E46" s="193" t="s">
        <v>152</v>
      </c>
    </row>
    <row r="47" spans="2:5">
      <c r="B47" s="193" t="s">
        <v>153</v>
      </c>
      <c r="C47" s="193" t="s">
        <v>154</v>
      </c>
      <c r="D47" s="193" t="s">
        <v>155</v>
      </c>
      <c r="E47" s="193" t="s">
        <v>156</v>
      </c>
    </row>
    <row r="48" spans="2:5">
      <c r="B48" s="193" t="s">
        <v>157</v>
      </c>
      <c r="C48" s="193" t="s">
        <v>159</v>
      </c>
      <c r="D48" s="193" t="s">
        <v>160</v>
      </c>
      <c r="E48" s="193" t="s">
        <v>158</v>
      </c>
    </row>
    <row r="49" spans="2:7">
      <c r="B49" s="193"/>
      <c r="C49" s="224"/>
      <c r="D49" s="193"/>
      <c r="E49" s="193"/>
    </row>
    <row r="50" spans="2:7">
      <c r="B50" s="193"/>
      <c r="C50" s="224"/>
      <c r="D50" s="224"/>
      <c r="E50" s="224"/>
    </row>
    <row r="51" spans="2:7">
      <c r="B51" s="224"/>
      <c r="C51" s="224"/>
      <c r="D51" s="224"/>
      <c r="E51" s="224"/>
    </row>
    <row r="52" spans="2:7" ht="15">
      <c r="B52" s="235" t="s">
        <v>150</v>
      </c>
      <c r="C52" s="224"/>
      <c r="D52" s="224"/>
      <c r="E52" s="224"/>
    </row>
    <row r="53" spans="2:7" ht="15">
      <c r="B53" s="193" t="s">
        <v>206</v>
      </c>
      <c r="C53" s="224"/>
      <c r="D53" s="224"/>
      <c r="E53" s="224"/>
    </row>
    <row r="54" spans="2:7" ht="15">
      <c r="B54" s="193" t="s">
        <v>141</v>
      </c>
      <c r="C54" s="224"/>
      <c r="D54" s="224"/>
      <c r="E54" s="224"/>
    </row>
    <row r="55" spans="2:7">
      <c r="B55" s="193" t="s">
        <v>218</v>
      </c>
      <c r="C55" s="224"/>
      <c r="D55" s="224"/>
      <c r="E55" s="224"/>
    </row>
    <row r="56" spans="2:7" ht="15">
      <c r="B56" s="30"/>
    </row>
    <row r="57" spans="2:7" ht="15.75" thickBot="1">
      <c r="B57" s="315" t="s">
        <v>148</v>
      </c>
      <c r="C57" s="316"/>
      <c r="D57" s="315" t="s">
        <v>149</v>
      </c>
      <c r="E57" s="315"/>
      <c r="F57" s="315"/>
      <c r="G57" s="315"/>
    </row>
    <row r="58" spans="2:7" ht="15" thickTop="1">
      <c r="B58" s="193" t="s">
        <v>130</v>
      </c>
      <c r="C58" s="230" t="s">
        <v>137</v>
      </c>
      <c r="D58" s="193" t="s">
        <v>135</v>
      </c>
      <c r="E58" s="218" t="s">
        <v>136</v>
      </c>
      <c r="F58" s="219" t="s">
        <v>179</v>
      </c>
      <c r="G58" s="220" t="s">
        <v>178</v>
      </c>
    </row>
    <row r="59" spans="2:7">
      <c r="B59" s="193" t="s">
        <v>131</v>
      </c>
      <c r="C59" s="231" t="s">
        <v>138</v>
      </c>
      <c r="D59" s="221" t="s">
        <v>142</v>
      </c>
      <c r="E59" s="222" t="s">
        <v>144</v>
      </c>
      <c r="F59" s="223" t="s">
        <v>143</v>
      </c>
      <c r="G59" s="224"/>
    </row>
    <row r="60" spans="2:7">
      <c r="B60" s="193" t="s">
        <v>132</v>
      </c>
      <c r="C60" s="232" t="s">
        <v>139</v>
      </c>
      <c r="D60" s="225" t="s">
        <v>145</v>
      </c>
      <c r="E60" s="226" t="s">
        <v>146</v>
      </c>
      <c r="F60" s="224"/>
      <c r="G60" s="224"/>
    </row>
    <row r="61" spans="2:7">
      <c r="B61" s="193" t="s">
        <v>133</v>
      </c>
      <c r="C61" s="233" t="s">
        <v>139</v>
      </c>
      <c r="D61" s="227" t="s">
        <v>147</v>
      </c>
      <c r="E61" s="224"/>
      <c r="F61" s="224"/>
      <c r="G61" s="224"/>
    </row>
    <row r="62" spans="2:7">
      <c r="B62" s="228" t="s">
        <v>134</v>
      </c>
      <c r="C62" s="234"/>
      <c r="D62" s="228" t="s">
        <v>140</v>
      </c>
      <c r="E62" s="229"/>
      <c r="F62" s="229"/>
      <c r="G62" s="229"/>
    </row>
    <row r="63" spans="2:7">
      <c r="B63" s="224"/>
      <c r="C63" s="224"/>
      <c r="D63" s="224"/>
      <c r="E63" s="224"/>
      <c r="F63" s="224"/>
      <c r="G63" s="224"/>
    </row>
    <row r="64" spans="2:7" ht="15">
      <c r="B64" s="235" t="s">
        <v>207</v>
      </c>
      <c r="C64" s="224"/>
      <c r="D64" s="224"/>
      <c r="E64" s="224"/>
      <c r="F64" s="224"/>
      <c r="G64" s="224"/>
    </row>
    <row r="65" spans="2:7">
      <c r="B65" s="176" t="s">
        <v>208</v>
      </c>
      <c r="C65" s="236" t="s">
        <v>211</v>
      </c>
      <c r="D65" s="193" t="s">
        <v>215</v>
      </c>
      <c r="E65" s="224"/>
      <c r="F65" s="224"/>
      <c r="G65" s="224"/>
    </row>
    <row r="66" spans="2:7">
      <c r="B66" s="237" t="s">
        <v>209</v>
      </c>
      <c r="C66" s="238" t="s">
        <v>211</v>
      </c>
      <c r="D66" s="193" t="s">
        <v>210</v>
      </c>
      <c r="E66" s="224"/>
      <c r="F66" s="224"/>
      <c r="G66" s="224"/>
    </row>
    <row r="67" spans="2:7">
      <c r="B67" s="237" t="s">
        <v>214</v>
      </c>
      <c r="C67" s="238" t="s">
        <v>212</v>
      </c>
      <c r="D67" s="193" t="s">
        <v>213</v>
      </c>
      <c r="E67" s="224"/>
      <c r="F67" s="224"/>
      <c r="G67" s="224"/>
    </row>
    <row r="68" spans="2:7" ht="15">
      <c r="B68" s="235"/>
      <c r="C68" s="224"/>
      <c r="D68" s="224"/>
      <c r="E68" s="224"/>
      <c r="F68" s="224"/>
      <c r="G68" s="224"/>
    </row>
    <row r="69" spans="2:7" ht="15">
      <c r="B69" s="235"/>
      <c r="C69" s="224"/>
      <c r="D69" s="224"/>
      <c r="E69" s="224"/>
      <c r="F69" s="224"/>
      <c r="G69" s="224"/>
    </row>
    <row r="70" spans="2:7">
      <c r="B70" s="224"/>
      <c r="C70" s="224"/>
      <c r="D70" s="224"/>
      <c r="E70" s="224"/>
      <c r="F70" s="224"/>
      <c r="G70" s="224"/>
    </row>
    <row r="71" spans="2:7">
      <c r="B71" s="224"/>
      <c r="C71" s="224"/>
      <c r="D71" s="224"/>
      <c r="E71" s="224"/>
      <c r="F71" s="224"/>
      <c r="G71" s="224"/>
    </row>
    <row r="72" spans="2:7" ht="15">
      <c r="B72" s="235" t="s">
        <v>161</v>
      </c>
      <c r="C72" s="224"/>
      <c r="D72" s="224"/>
      <c r="E72" s="224"/>
      <c r="F72" s="224"/>
      <c r="G72" s="224"/>
    </row>
    <row r="73" spans="2:7" ht="15">
      <c r="B73" s="224"/>
      <c r="C73" s="30" t="s">
        <v>103</v>
      </c>
      <c r="D73" s="30" t="s">
        <v>225</v>
      </c>
      <c r="E73" s="224"/>
      <c r="F73" s="224"/>
      <c r="G73" s="224"/>
    </row>
    <row r="74" spans="2:7">
      <c r="B74" s="224"/>
      <c r="C74" s="193" t="s">
        <v>231</v>
      </c>
      <c r="D74" s="193" t="s">
        <v>162</v>
      </c>
      <c r="E74" s="224"/>
      <c r="F74" s="224"/>
      <c r="G74" s="224"/>
    </row>
    <row r="75" spans="2:7">
      <c r="B75" s="224"/>
      <c r="C75" s="193" t="s">
        <v>243</v>
      </c>
      <c r="D75" s="193" t="s">
        <v>165</v>
      </c>
      <c r="E75" s="224"/>
      <c r="F75" s="224"/>
      <c r="G75" s="224"/>
    </row>
    <row r="76" spans="2:7">
      <c r="B76" s="224"/>
      <c r="C76" s="193" t="s">
        <v>244</v>
      </c>
      <c r="D76" s="193" t="s">
        <v>245</v>
      </c>
      <c r="E76" s="224"/>
      <c r="F76" s="224"/>
      <c r="G76" s="224"/>
    </row>
    <row r="77" spans="2:7">
      <c r="B77" s="224"/>
      <c r="C77" s="193" t="s">
        <v>226</v>
      </c>
      <c r="D77" s="193" t="s">
        <v>163</v>
      </c>
      <c r="E77" s="224"/>
      <c r="F77" s="224"/>
      <c r="G77" s="224"/>
    </row>
    <row r="78" spans="2:7">
      <c r="B78" s="224"/>
      <c r="C78" s="193" t="s">
        <v>227</v>
      </c>
      <c r="D78" s="193" t="s">
        <v>164</v>
      </c>
      <c r="E78" s="224"/>
      <c r="F78" s="224"/>
      <c r="G78" s="224"/>
    </row>
    <row r="79" spans="2:7">
      <c r="B79" s="224"/>
      <c r="C79" s="193" t="s">
        <v>228</v>
      </c>
      <c r="D79" s="193" t="s">
        <v>180</v>
      </c>
      <c r="E79" s="224"/>
      <c r="F79" s="224"/>
      <c r="G79" s="224"/>
    </row>
    <row r="80" spans="2:7">
      <c r="C80" s="193" t="s">
        <v>229</v>
      </c>
      <c r="D80" s="193" t="s">
        <v>230</v>
      </c>
    </row>
  </sheetData>
  <mergeCells count="2">
    <mergeCell ref="D57:G57"/>
    <mergeCell ref="B57:C5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"/>
  <sheetViews>
    <sheetView zoomScale="115" zoomScaleNormal="115" workbookViewId="0">
      <selection activeCell="B23" sqref="B23"/>
    </sheetView>
  </sheetViews>
  <sheetFormatPr defaultColWidth="7.625" defaultRowHeight="14.25"/>
  <cols>
    <col min="1" max="6" width="7.625" style="4"/>
    <col min="7" max="7" width="10.25" style="4" bestFit="1" customWidth="1"/>
    <col min="8" max="1024" width="7.625" style="4"/>
    <col min="1025" max="16384" width="7.625" style="5"/>
  </cols>
  <sheetData>
    <row r="1" spans="1:8" ht="15">
      <c r="A1" s="54" t="str">
        <f>IPC!A3</f>
        <v>IPC</v>
      </c>
      <c r="B1" s="54" t="str">
        <f>IPC!B3</f>
        <v>w1 c1</v>
      </c>
      <c r="C1" s="54" t="str">
        <f>IPC!F3</f>
        <v>w1 c4</v>
      </c>
      <c r="D1" s="54" t="str">
        <f>IPC!J3</f>
        <v>w1 c16</v>
      </c>
      <c r="E1" s="54" t="str">
        <f>IPC!N3</f>
        <v>w1 c64</v>
      </c>
      <c r="G1" s="13"/>
      <c r="H1" s="13"/>
    </row>
    <row r="2" spans="1:8">
      <c r="A2" s="5" t="str">
        <f>IPC!A4</f>
        <v>#1</v>
      </c>
      <c r="B2" s="5">
        <f>IPC!B4</f>
        <v>0.67</v>
      </c>
      <c r="C2" s="5">
        <f>IPC!F4</f>
        <v>0.19</v>
      </c>
      <c r="D2" s="5">
        <f>IPC!J4</f>
        <v>0.26</v>
      </c>
      <c r="E2" s="5">
        <f>IPC!N4</f>
        <v>0.6</v>
      </c>
      <c r="G2" s="13"/>
      <c r="H2" s="13"/>
    </row>
    <row r="3" spans="1:8">
      <c r="A3" s="5" t="str">
        <f>IPC!A5</f>
        <v>#2</v>
      </c>
      <c r="B3" s="5">
        <f>IPC!B5</f>
        <v>0.67</v>
      </c>
      <c r="C3" s="5">
        <f>IPC!F5</f>
        <v>0.8</v>
      </c>
      <c r="D3" s="5">
        <f>IPC!J5</f>
        <v>1.19</v>
      </c>
      <c r="E3" s="5">
        <f>IPC!N5</f>
        <v>0.63</v>
      </c>
      <c r="G3" s="13"/>
      <c r="H3" s="13"/>
    </row>
    <row r="4" spans="1:8">
      <c r="A4" s="5" t="str">
        <f>IPC!A6</f>
        <v>#3</v>
      </c>
      <c r="B4" s="5">
        <f>IPC!B6</f>
        <v>0.72</v>
      </c>
      <c r="C4" s="5">
        <f>IPC!F6</f>
        <v>0.8</v>
      </c>
      <c r="D4" s="5">
        <f>IPC!J6</f>
        <v>0.22</v>
      </c>
      <c r="E4" s="5">
        <f>IPC!N6</f>
        <v>0.4</v>
      </c>
      <c r="G4" s="13"/>
      <c r="H4" s="13"/>
    </row>
    <row r="5" spans="1:8">
      <c r="A5" s="5" t="str">
        <f>IPC!A7</f>
        <v>#4</v>
      </c>
      <c r="B5" s="5">
        <f>IPC!B7</f>
        <v>0.72</v>
      </c>
      <c r="C5" s="5">
        <f>IPC!F7</f>
        <v>0.28999999999999998</v>
      </c>
      <c r="D5" s="5">
        <f>IPC!J7</f>
        <v>1.43</v>
      </c>
      <c r="E5" s="5">
        <f>IPC!N7</f>
        <v>2.97</v>
      </c>
      <c r="G5" s="13"/>
      <c r="H5" s="13"/>
    </row>
    <row r="6" spans="1:8">
      <c r="A6" s="5" t="str">
        <f>IPC!A8</f>
        <v>#5</v>
      </c>
      <c r="B6" s="5">
        <f>IPC!B8</f>
        <v>0.62</v>
      </c>
      <c r="C6" s="5">
        <f>IPC!F8</f>
        <v>0.72</v>
      </c>
      <c r="D6" s="5">
        <f>IPC!J8</f>
        <v>1.29</v>
      </c>
      <c r="E6" s="5">
        <f>IPC!N8</f>
        <v>2.4700000000000002</v>
      </c>
      <c r="G6" s="13"/>
      <c r="H6" s="13"/>
    </row>
    <row r="7" spans="1:8">
      <c r="A7" s="5" t="str">
        <f>IPC!A9</f>
        <v>#6</v>
      </c>
      <c r="B7" s="5">
        <f>IPC!B9</f>
        <v>0.52</v>
      </c>
      <c r="C7" s="5">
        <f>IPC!F9</f>
        <v>0.8</v>
      </c>
      <c r="D7" s="5">
        <f>IPC!J9</f>
        <v>1.76</v>
      </c>
      <c r="E7" s="5">
        <f>IPC!N9</f>
        <v>2.79</v>
      </c>
      <c r="G7" s="13"/>
      <c r="H7" s="13"/>
    </row>
    <row r="8" spans="1:8">
      <c r="A8" s="5" t="str">
        <f>IPC!A10</f>
        <v>#7</v>
      </c>
      <c r="B8" s="5">
        <f>IPC!B10</f>
        <v>0.79</v>
      </c>
      <c r="C8" s="5">
        <f>IPC!F10</f>
        <v>1.1000000000000001</v>
      </c>
      <c r="D8" s="5">
        <f>IPC!J10</f>
        <v>1.67</v>
      </c>
      <c r="E8" s="5">
        <f>IPC!N10</f>
        <v>1.64</v>
      </c>
      <c r="G8" s="13"/>
      <c r="H8" s="13"/>
    </row>
    <row r="9" spans="1:8">
      <c r="A9" s="5" t="str">
        <f>IPC!A11</f>
        <v>#8</v>
      </c>
      <c r="B9" s="5">
        <f>IPC!B11</f>
        <v>0.37</v>
      </c>
      <c r="C9" s="5">
        <f>IPC!F11</f>
        <v>0.67</v>
      </c>
      <c r="D9" s="5">
        <f>IPC!J11</f>
        <v>1.38</v>
      </c>
      <c r="E9" s="5">
        <f>IPC!N11</f>
        <v>1.96</v>
      </c>
      <c r="G9" s="13"/>
      <c r="H9" s="13"/>
    </row>
    <row r="10" spans="1:8">
      <c r="A10" s="5" t="str">
        <f>IPC!A12</f>
        <v>#9</v>
      </c>
      <c r="B10" s="5">
        <f>IPC!B12</f>
        <v>0.39</v>
      </c>
      <c r="C10" s="5">
        <f>IPC!F12</f>
        <v>0.57999999999999996</v>
      </c>
      <c r="D10" s="5">
        <f>IPC!J12</f>
        <v>1.48</v>
      </c>
      <c r="E10" s="5">
        <f>IPC!N12</f>
        <v>1.8</v>
      </c>
      <c r="G10" s="13"/>
      <c r="H10" s="13"/>
    </row>
    <row r="11" spans="1:8">
      <c r="A11" s="5" t="str">
        <f>IPC!A13</f>
        <v>#10</v>
      </c>
      <c r="B11" s="5">
        <f>IPC!B13</f>
        <v>0.32</v>
      </c>
      <c r="C11" s="5">
        <f>IPC!F13</f>
        <v>0.64</v>
      </c>
      <c r="D11" s="5">
        <f>IPC!J13</f>
        <v>1.1100000000000001</v>
      </c>
      <c r="E11" s="5">
        <f>IPC!N13</f>
        <v>1.23</v>
      </c>
      <c r="G11" s="13"/>
      <c r="H11" s="13"/>
    </row>
    <row r="12" spans="1:8">
      <c r="A12" s="5" t="str">
        <f>IPC!A14</f>
        <v>#11</v>
      </c>
      <c r="B12" s="5">
        <f>IPC!B14</f>
        <v>0.76</v>
      </c>
      <c r="C12" s="5">
        <f>IPC!F14</f>
        <v>1.44</v>
      </c>
      <c r="D12" s="5">
        <f>IPC!J14</f>
        <v>0.66</v>
      </c>
      <c r="E12" s="5">
        <f>IPC!N14</f>
        <v>14.99</v>
      </c>
      <c r="G12" s="13"/>
      <c r="H12" s="13"/>
    </row>
    <row r="13" spans="1:8">
      <c r="A13" s="5" t="str">
        <f>IPC!A15</f>
        <v>#12</v>
      </c>
      <c r="B13" s="5">
        <f>IPC!B15</f>
        <v>0.93</v>
      </c>
      <c r="C13" s="5">
        <f>IPC!F15</f>
        <v>1.9</v>
      </c>
      <c r="D13" s="5">
        <f>IPC!J15</f>
        <v>0.47</v>
      </c>
      <c r="E13" s="5">
        <f>IPC!N15</f>
        <v>7.89</v>
      </c>
      <c r="G13" s="13"/>
      <c r="H13" s="13"/>
    </row>
    <row r="14" spans="1:8">
      <c r="A14" s="5" t="str">
        <f>IPC!A16</f>
        <v>#13</v>
      </c>
      <c r="B14" s="5">
        <f>IPC!B16</f>
        <v>0.87</v>
      </c>
      <c r="C14" s="5">
        <f>IPC!F16</f>
        <v>0.9</v>
      </c>
      <c r="D14" s="5">
        <f>IPC!J16</f>
        <v>2.75</v>
      </c>
      <c r="E14" s="5">
        <f>IPC!N16</f>
        <v>7.54</v>
      </c>
      <c r="G14" s="13"/>
      <c r="H14" s="13"/>
    </row>
    <row r="15" spans="1:8">
      <c r="A15" s="5" t="str">
        <f>IPC!A17</f>
        <v>#14</v>
      </c>
      <c r="B15" s="5">
        <f>IPC!B17</f>
        <v>0.77</v>
      </c>
      <c r="C15" s="5">
        <f>IPC!F17</f>
        <v>2.0699999999999998</v>
      </c>
      <c r="D15" s="5">
        <f>IPC!J17</f>
        <v>4.7300000000000004</v>
      </c>
      <c r="E15" s="5">
        <f>IPC!N17</f>
        <v>9.15</v>
      </c>
      <c r="G15" s="13"/>
      <c r="H15" s="13"/>
    </row>
    <row r="16" spans="1:8">
      <c r="A16" s="5" t="str">
        <f>IPC!A18</f>
        <v>#15</v>
      </c>
      <c r="B16" s="5">
        <f>IPC!B18</f>
        <v>0.7</v>
      </c>
      <c r="C16" s="5">
        <f>IPC!F18</f>
        <v>1.71</v>
      </c>
      <c r="D16" s="5">
        <f>IPC!J18</f>
        <v>5.56</v>
      </c>
      <c r="E16" s="5">
        <f>IPC!N18</f>
        <v>16.82</v>
      </c>
      <c r="G16" s="13"/>
      <c r="H16" s="13"/>
    </row>
    <row r="17" spans="1:8">
      <c r="A17" s="5" t="str">
        <f>IPC!A19</f>
        <v>#16</v>
      </c>
      <c r="B17" s="5">
        <f>IPC!B19</f>
        <v>0.89</v>
      </c>
      <c r="C17" s="5">
        <f>IPC!F19</f>
        <v>3.04</v>
      </c>
      <c r="D17" s="5">
        <f>IPC!J19</f>
        <v>10.119999999999999</v>
      </c>
      <c r="E17" s="5">
        <f>IPC!N19</f>
        <v>11.66</v>
      </c>
      <c r="G17" s="13">
        <f>AVERAGE(B2:E17)</f>
        <v>2.3278125000000003</v>
      </c>
      <c r="H17" s="13"/>
    </row>
    <row r="18" spans="1:8">
      <c r="A18" s="77" t="str">
        <f>IPC!A20</f>
        <v>#17</v>
      </c>
      <c r="B18" s="77">
        <f>IPC!B20</f>
        <v>0.42</v>
      </c>
      <c r="C18" s="77">
        <f>IPC!F20</f>
        <v>0.44</v>
      </c>
      <c r="D18" s="77">
        <f>IPC!J20</f>
        <v>0.44</v>
      </c>
      <c r="E18" s="77">
        <f>IPC!N20</f>
        <v>0.52</v>
      </c>
      <c r="G18" s="13"/>
      <c r="H18" s="13"/>
    </row>
    <row r="19" spans="1:8">
      <c r="A19" s="77" t="str">
        <f>IPC!A21</f>
        <v>#18</v>
      </c>
      <c r="B19" s="77">
        <f>IPC!B21</f>
        <v>0.53</v>
      </c>
      <c r="C19" s="77">
        <f>IPC!F21</f>
        <v>0.79</v>
      </c>
      <c r="D19" s="77">
        <f>IPC!J21</f>
        <v>1.6</v>
      </c>
      <c r="E19" s="77">
        <f>IPC!N21</f>
        <v>3.17</v>
      </c>
      <c r="G19" s="13"/>
      <c r="H19" s="13"/>
    </row>
    <row r="20" spans="1:8">
      <c r="A20" s="77" t="str">
        <f>IPC!A22</f>
        <v>#19</v>
      </c>
      <c r="B20" s="77">
        <f>IPC!B22</f>
        <v>0.31</v>
      </c>
      <c r="C20" s="77">
        <f>IPC!F22</f>
        <v>0.65</v>
      </c>
      <c r="D20" s="77">
        <f>IPC!J22</f>
        <v>1.1100000000000001</v>
      </c>
      <c r="E20" s="77">
        <f>IPC!N22</f>
        <v>1.42</v>
      </c>
      <c r="G20" s="13"/>
      <c r="H20" s="13"/>
    </row>
    <row r="21" spans="1:8">
      <c r="A21" s="77" t="str">
        <f>IPC!A23</f>
        <v>#20</v>
      </c>
      <c r="B21" s="77">
        <f>IPC!B23</f>
        <v>0.31</v>
      </c>
      <c r="C21" s="77">
        <f>IPC!F23</f>
        <v>0.64</v>
      </c>
      <c r="D21" s="77">
        <f>IPC!J23</f>
        <v>1.1100000000000001</v>
      </c>
      <c r="E21" s="77">
        <f>IPC!N23</f>
        <v>1.24</v>
      </c>
      <c r="G21" s="13"/>
      <c r="H21" s="13"/>
    </row>
    <row r="22" spans="1:8">
      <c r="A22" s="77" t="str">
        <f>IPC!A24</f>
        <v>#21</v>
      </c>
      <c r="B22" s="77">
        <f>IPC!B24</f>
        <v>0.77</v>
      </c>
      <c r="C22" s="77">
        <f>IPC!F24</f>
        <v>1.65</v>
      </c>
      <c r="D22" s="77">
        <f>IPC!J24</f>
        <v>6.14</v>
      </c>
      <c r="E22" s="77">
        <f>IPC!N24</f>
        <v>9.15</v>
      </c>
      <c r="G22" s="13"/>
      <c r="H22" s="13"/>
    </row>
    <row r="23" spans="1:8">
      <c r="A23" s="77" t="str">
        <f>IPC!A25</f>
        <v>#22</v>
      </c>
      <c r="B23" s="77">
        <f>IPC!B25</f>
        <v>0.9</v>
      </c>
      <c r="C23" s="77">
        <f>IPC!F25</f>
        <v>3.07</v>
      </c>
      <c r="D23" s="77">
        <f>IPC!J25</f>
        <v>10.199999999999999</v>
      </c>
      <c r="E23" s="77">
        <f>IPC!N25</f>
        <v>11.71</v>
      </c>
      <c r="G23" s="13"/>
      <c r="H23" s="13"/>
    </row>
    <row r="24" spans="1:8">
      <c r="G24" s="13"/>
      <c r="H24" s="13"/>
    </row>
    <row r="26" spans="1:8">
      <c r="B26" s="194" t="s">
        <v>173</v>
      </c>
    </row>
    <row r="27" spans="1:8">
      <c r="B27" s="38" t="s">
        <v>174</v>
      </c>
    </row>
  </sheetData>
  <sortState ref="B2:H23">
    <sortCondition ref="G2:G23"/>
  </sortState>
  <pageMargins left="0" right="0" top="0.39410000000000001" bottom="0.39410000000000001" header="0" footer="0"/>
  <headerFooter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zoomScale="85" zoomScaleNormal="85" workbookViewId="0">
      <selection activeCell="B26" sqref="B26"/>
    </sheetView>
  </sheetViews>
  <sheetFormatPr defaultColWidth="7.625" defaultRowHeight="14.25"/>
  <cols>
    <col min="1" max="1024" width="7.625" style="6"/>
    <col min="1025" max="16384" width="7.625" style="5"/>
  </cols>
  <sheetData>
    <row r="1" spans="1:5" ht="15">
      <c r="A1" s="54" t="str">
        <f>BW!A3</f>
        <v>BW(GB/s)</v>
      </c>
      <c r="B1" s="55" t="str">
        <f>BW!B3</f>
        <v>w1 c1</v>
      </c>
      <c r="C1" s="55" t="str">
        <f>BW!F3</f>
        <v>w1 c4</v>
      </c>
      <c r="D1" s="55" t="str">
        <f>BW!J3</f>
        <v>w1 c16</v>
      </c>
      <c r="E1" s="55" t="str">
        <f>BW!N3</f>
        <v>w1 c64</v>
      </c>
    </row>
    <row r="2" spans="1:5">
      <c r="A2" s="5" t="str">
        <f>BW!A4</f>
        <v>#1</v>
      </c>
      <c r="B2" s="6">
        <f>BW!B4</f>
        <v>2.78</v>
      </c>
      <c r="C2" s="6">
        <f>BW!F4</f>
        <v>1.1399999999999999</v>
      </c>
      <c r="D2" s="6">
        <f>BW!J4</f>
        <v>2.44</v>
      </c>
      <c r="E2" s="6">
        <f>BW!N4</f>
        <v>7.78</v>
      </c>
    </row>
    <row r="3" spans="1:5">
      <c r="A3" s="5" t="str">
        <f>BW!A5</f>
        <v>#2</v>
      </c>
      <c r="B3" s="6">
        <f>BW!B5</f>
        <v>2.64</v>
      </c>
      <c r="C3" s="6">
        <f>BW!F5</f>
        <v>5.88</v>
      </c>
      <c r="D3" s="6">
        <f>BW!J5</f>
        <v>15.46</v>
      </c>
      <c r="E3" s="6">
        <f>BW!N5</f>
        <v>7.76</v>
      </c>
    </row>
    <row r="4" spans="1:5">
      <c r="A4" s="5" t="str">
        <f>BW!A6</f>
        <v>#3</v>
      </c>
      <c r="B4" s="6">
        <f>BW!B6</f>
        <v>3.2</v>
      </c>
      <c r="C4" s="6">
        <f>BW!F6</f>
        <v>4.42</v>
      </c>
      <c r="D4" s="6">
        <f>BW!J6</f>
        <v>1.58</v>
      </c>
      <c r="E4" s="6">
        <f>BW!N6</f>
        <v>4.46</v>
      </c>
    </row>
    <row r="5" spans="1:5">
      <c r="A5" s="5" t="str">
        <f>BW!A7</f>
        <v>#4</v>
      </c>
      <c r="B5" s="6">
        <f>BW!B7</f>
        <v>2.4</v>
      </c>
      <c r="C5" s="6">
        <f>BW!F7</f>
        <v>1.22</v>
      </c>
      <c r="D5" s="6">
        <f>BW!J7</f>
        <v>6.68</v>
      </c>
      <c r="E5" s="6">
        <f>BW!N7</f>
        <v>14.34</v>
      </c>
    </row>
    <row r="6" spans="1:5">
      <c r="A6" s="5" t="str">
        <f>BW!A8</f>
        <v>#5</v>
      </c>
      <c r="B6" s="6">
        <f>BW!B8</f>
        <v>3.24</v>
      </c>
      <c r="C6" s="6">
        <f>BW!F8</f>
        <v>3.78</v>
      </c>
      <c r="D6" s="6">
        <f>BW!J8</f>
        <v>8.8800000000000008</v>
      </c>
      <c r="E6" s="6">
        <f>BW!N8</f>
        <v>17.28</v>
      </c>
    </row>
    <row r="7" spans="1:5">
      <c r="A7" s="5" t="str">
        <f>BW!A9</f>
        <v>#6</v>
      </c>
      <c r="B7" s="6">
        <f>BW!B9</f>
        <v>6.72</v>
      </c>
      <c r="C7" s="6">
        <f>BW!F9</f>
        <v>8.18</v>
      </c>
      <c r="D7" s="6">
        <f>BW!J9</f>
        <v>12.52</v>
      </c>
      <c r="E7" s="6">
        <f>BW!N9</f>
        <v>15.84</v>
      </c>
    </row>
    <row r="8" spans="1:5">
      <c r="A8" s="5" t="str">
        <f>BW!A10</f>
        <v>#7</v>
      </c>
      <c r="B8" s="6">
        <f>BW!B10</f>
        <v>8.5399999999999991</v>
      </c>
      <c r="C8" s="6">
        <f>BW!F10</f>
        <v>11.28</v>
      </c>
      <c r="D8" s="6">
        <f>BW!J10</f>
        <v>12.16</v>
      </c>
      <c r="E8" s="6">
        <f>BW!N10</f>
        <v>12.84</v>
      </c>
    </row>
    <row r="9" spans="1:5">
      <c r="A9" s="5" t="str">
        <f>BW!A11</f>
        <v>#8</v>
      </c>
      <c r="B9" s="6">
        <f>BW!B11</f>
        <v>6.42</v>
      </c>
      <c r="C9" s="6">
        <f>BW!F11</f>
        <v>13.72</v>
      </c>
      <c r="D9" s="6">
        <f>BW!J11</f>
        <v>33.340000000000003</v>
      </c>
      <c r="E9" s="6">
        <f>BW!N11</f>
        <v>37.74</v>
      </c>
    </row>
    <row r="10" spans="1:5">
      <c r="A10" s="5" t="str">
        <f>BW!A12</f>
        <v>#9</v>
      </c>
      <c r="B10" s="6">
        <f>BW!B12</f>
        <v>3.8</v>
      </c>
      <c r="C10" s="6">
        <f>BW!F12</f>
        <v>5.6</v>
      </c>
      <c r="D10" s="6">
        <f>BW!J12</f>
        <v>15.8</v>
      </c>
      <c r="E10" s="6">
        <f>BW!N12</f>
        <v>18.739999999999998</v>
      </c>
    </row>
    <row r="11" spans="1:5">
      <c r="A11" s="5" t="str">
        <f>BW!A13</f>
        <v>#10</v>
      </c>
      <c r="B11" s="6">
        <f>BW!B13</f>
        <v>3.72</v>
      </c>
      <c r="C11" s="6">
        <f>BW!F13</f>
        <v>8.24</v>
      </c>
      <c r="D11" s="6">
        <f>BW!J13</f>
        <v>15.3</v>
      </c>
      <c r="E11" s="6">
        <f>BW!N13</f>
        <v>16.68</v>
      </c>
    </row>
    <row r="12" spans="1:5">
      <c r="A12" s="5" t="str">
        <f>BW!A14</f>
        <v>#11</v>
      </c>
      <c r="B12" s="6">
        <f>BW!B14</f>
        <v>2.2200000000000002</v>
      </c>
      <c r="C12" s="6">
        <f>BW!F14</f>
        <v>3.82</v>
      </c>
      <c r="D12" s="6">
        <f>BW!J14</f>
        <v>2.76</v>
      </c>
      <c r="E12" s="6">
        <f>BW!N14</f>
        <v>20.86</v>
      </c>
    </row>
    <row r="13" spans="1:5">
      <c r="A13" s="5" t="str">
        <f>BW!A15</f>
        <v>#12</v>
      </c>
      <c r="B13" s="6">
        <f>BW!B15</f>
        <v>2.08</v>
      </c>
      <c r="C13" s="6">
        <f>BW!F15</f>
        <v>3.2</v>
      </c>
      <c r="D13" s="6">
        <f>BW!J15</f>
        <v>1.1599999999999999</v>
      </c>
      <c r="E13" s="6">
        <f>BW!N15</f>
        <v>18.04</v>
      </c>
    </row>
    <row r="14" spans="1:5">
      <c r="A14" s="5" t="str">
        <f>BW!A16</f>
        <v>#13</v>
      </c>
      <c r="B14" s="6">
        <f>BW!B16</f>
        <v>2.14</v>
      </c>
      <c r="C14" s="6">
        <f>BW!F16</f>
        <v>2.42</v>
      </c>
      <c r="D14" s="6">
        <f>BW!J16</f>
        <v>6.74</v>
      </c>
      <c r="E14" s="6">
        <f>BW!N16</f>
        <v>23.26</v>
      </c>
    </row>
    <row r="15" spans="1:5">
      <c r="A15" s="5" t="str">
        <f>BW!A17</f>
        <v>#14</v>
      </c>
      <c r="B15" s="6">
        <f>BW!B17</f>
        <v>4.84</v>
      </c>
      <c r="C15" s="6">
        <f>BW!F17</f>
        <v>9.6</v>
      </c>
      <c r="D15" s="6">
        <f>BW!J17</f>
        <v>21.62</v>
      </c>
      <c r="E15" s="6">
        <f>BW!N17</f>
        <v>49.36</v>
      </c>
    </row>
    <row r="16" spans="1:5">
      <c r="A16" s="5" t="str">
        <f>BW!A18</f>
        <v>#15</v>
      </c>
      <c r="B16" s="6">
        <f>BW!B18</f>
        <v>2.4</v>
      </c>
      <c r="C16" s="6">
        <f>BW!F18</f>
        <v>3.32</v>
      </c>
      <c r="D16" s="6">
        <f>BW!J18</f>
        <v>7.38</v>
      </c>
      <c r="E16" s="6">
        <f>BW!N18</f>
        <v>20.96</v>
      </c>
    </row>
    <row r="17" spans="1:5">
      <c r="A17" s="5" t="str">
        <f>BW!A19</f>
        <v>#16</v>
      </c>
      <c r="B17" s="6">
        <f>BW!B19</f>
        <v>2.3199999999999998</v>
      </c>
      <c r="C17" s="6">
        <f>BW!F19</f>
        <v>6.54</v>
      </c>
      <c r="D17" s="6">
        <f>BW!J19</f>
        <v>25.4</v>
      </c>
      <c r="E17" s="6">
        <f>BW!N19</f>
        <v>34.520000000000003</v>
      </c>
    </row>
    <row r="18" spans="1:5">
      <c r="A18" s="77" t="str">
        <f>BW!A20</f>
        <v>#17</v>
      </c>
      <c r="B18" s="78">
        <f>BW!B20</f>
        <v>4.5999999999999996</v>
      </c>
      <c r="C18" s="78">
        <f>BW!F20</f>
        <v>4.88</v>
      </c>
      <c r="D18" s="78">
        <f>BW!J20</f>
        <v>4.96</v>
      </c>
      <c r="E18" s="78">
        <f>BW!N20</f>
        <v>5.74</v>
      </c>
    </row>
    <row r="19" spans="1:5">
      <c r="A19" s="77" t="str">
        <f>BW!A21</f>
        <v>#18</v>
      </c>
      <c r="B19" s="78">
        <f>BW!B21</f>
        <v>6.76</v>
      </c>
      <c r="C19" s="78">
        <f>BW!F21</f>
        <v>7.36</v>
      </c>
      <c r="D19" s="78">
        <f>BW!J21</f>
        <v>11.38</v>
      </c>
      <c r="E19" s="78">
        <f>BW!N21</f>
        <v>18.72</v>
      </c>
    </row>
    <row r="20" spans="1:5">
      <c r="A20" s="77" t="str">
        <f>BW!A22</f>
        <v>#19</v>
      </c>
      <c r="B20" s="78">
        <f>BW!B22</f>
        <v>3.68</v>
      </c>
      <c r="C20" s="78">
        <f>BW!F22</f>
        <v>8.42</v>
      </c>
      <c r="D20" s="78">
        <f>BW!J22</f>
        <v>15.26</v>
      </c>
      <c r="E20" s="78">
        <f>BW!N22</f>
        <v>17.84</v>
      </c>
    </row>
    <row r="21" spans="1:5">
      <c r="A21" s="77" t="str">
        <f>BW!A23</f>
        <v>#20</v>
      </c>
      <c r="B21" s="78">
        <f>BW!B23</f>
        <v>3.64</v>
      </c>
      <c r="C21" s="78">
        <f>BW!F23</f>
        <v>8.42</v>
      </c>
      <c r="D21" s="78">
        <f>BW!J23</f>
        <v>15.36</v>
      </c>
      <c r="E21" s="78">
        <f>BW!N23</f>
        <v>16.7</v>
      </c>
    </row>
    <row r="22" spans="1:5">
      <c r="A22" s="77" t="str">
        <f>BW!A24</f>
        <v>#21</v>
      </c>
      <c r="B22" s="78">
        <f>BW!B24</f>
        <v>4.8600000000000003</v>
      </c>
      <c r="C22" s="78">
        <f>BW!F24</f>
        <v>7.46</v>
      </c>
      <c r="D22" s="78">
        <f>BW!J24</f>
        <v>28.82</v>
      </c>
      <c r="E22" s="78">
        <f>BW!N24</f>
        <v>50</v>
      </c>
    </row>
    <row r="23" spans="1:5">
      <c r="A23" s="77" t="str">
        <f>BW!A25</f>
        <v>#22</v>
      </c>
      <c r="B23" s="78">
        <f>BW!B25</f>
        <v>2.16</v>
      </c>
      <c r="C23" s="78">
        <f>BW!F25</f>
        <v>6.94</v>
      </c>
      <c r="D23" s="78">
        <f>BW!J25</f>
        <v>25.16</v>
      </c>
      <c r="E23" s="78">
        <f>BW!N25</f>
        <v>35.159999999999997</v>
      </c>
    </row>
    <row r="26" spans="1:5">
      <c r="B26" s="194" t="s">
        <v>175</v>
      </c>
    </row>
  </sheetData>
  <pageMargins left="0" right="0" top="0.39410000000000001" bottom="0.39410000000000001" header="0" footer="0"/>
  <headerFooter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="85" zoomScaleNormal="85" workbookViewId="0">
      <selection activeCell="F24" sqref="F24"/>
    </sheetView>
  </sheetViews>
  <sheetFormatPr defaultRowHeight="14.25"/>
  <sheetData>
    <row r="1" spans="1:5" ht="15">
      <c r="A1" s="30" t="str">
        <f>miss!A3</f>
        <v>L1 Miss Panelty</v>
      </c>
      <c r="B1" s="30" t="str">
        <f>miss!B3</f>
        <v>w1 c1</v>
      </c>
      <c r="C1" s="30" t="str">
        <f>miss!F3</f>
        <v>w1 c4</v>
      </c>
      <c r="D1" s="30" t="str">
        <f>miss!J3</f>
        <v>w1 c16</v>
      </c>
      <c r="E1" s="30" t="str">
        <f>miss!N3</f>
        <v>w1 c64</v>
      </c>
    </row>
    <row r="2" spans="1:5">
      <c r="A2" t="str">
        <f>miss!A4</f>
        <v>#1</v>
      </c>
      <c r="B2">
        <f>miss!B4</f>
        <v>203.51</v>
      </c>
      <c r="C2">
        <f>miss!F4</f>
        <v>359.39</v>
      </c>
      <c r="D2">
        <f>miss!J4</f>
        <v>252.17</v>
      </c>
      <c r="E2">
        <f>miss!N4</f>
        <v>347.45</v>
      </c>
    </row>
    <row r="3" spans="1:5">
      <c r="A3" t="str">
        <f>miss!A5</f>
        <v>#2</v>
      </c>
      <c r="B3">
        <f>miss!B5</f>
        <v>214.5</v>
      </c>
      <c r="C3">
        <f>miss!F5</f>
        <v>149.37</v>
      </c>
      <c r="D3">
        <f>miss!J5</f>
        <v>170.46</v>
      </c>
      <c r="E3">
        <f>miss!N5</f>
        <v>370.01</v>
      </c>
    </row>
    <row r="4" spans="1:5">
      <c r="A4" t="str">
        <f>miss!A6</f>
        <v>#3</v>
      </c>
      <c r="B4">
        <f>miss!B6</f>
        <v>201.47</v>
      </c>
      <c r="C4">
        <f>miss!F6</f>
        <v>172.07</v>
      </c>
      <c r="D4">
        <f>miss!J6</f>
        <v>299.04000000000002</v>
      </c>
      <c r="E4">
        <f>miss!N6</f>
        <v>324.88</v>
      </c>
    </row>
    <row r="5" spans="1:5">
      <c r="A5" t="str">
        <f>miss!A7</f>
        <v>#4</v>
      </c>
      <c r="B5">
        <f>miss!B7</f>
        <v>213.69</v>
      </c>
      <c r="C5">
        <f>miss!F7</f>
        <v>336.46</v>
      </c>
      <c r="D5">
        <f>miss!J7</f>
        <v>140.31</v>
      </c>
      <c r="E5">
        <f>miss!N7</f>
        <v>290.01</v>
      </c>
    </row>
    <row r="6" spans="1:5">
      <c r="A6" t="str">
        <f>miss!A8</f>
        <v>#5</v>
      </c>
      <c r="B6">
        <f>miss!B8</f>
        <v>182.07</v>
      </c>
      <c r="C6">
        <f>miss!F8</f>
        <v>173.35</v>
      </c>
      <c r="D6">
        <f>miss!J8</f>
        <v>161.05000000000001</v>
      </c>
      <c r="E6">
        <f>miss!N8</f>
        <v>413.47</v>
      </c>
    </row>
    <row r="7" spans="1:5">
      <c r="A7" t="str">
        <f>miss!A9</f>
        <v>#6</v>
      </c>
      <c r="B7">
        <f>miss!B9</f>
        <v>158.99</v>
      </c>
      <c r="C7">
        <f>miss!F9</f>
        <v>143.97999999999999</v>
      </c>
      <c r="D7">
        <f>miss!J9</f>
        <v>136.22</v>
      </c>
      <c r="E7">
        <f>miss!N9</f>
        <v>127.3</v>
      </c>
    </row>
    <row r="8" spans="1:5">
      <c r="A8" t="str">
        <f>miss!A10</f>
        <v>#7</v>
      </c>
      <c r="B8">
        <f>miss!B10</f>
        <v>102.31</v>
      </c>
      <c r="C8">
        <f>miss!F10</f>
        <v>271.17</v>
      </c>
      <c r="D8">
        <f>miss!J10</f>
        <v>489.52</v>
      </c>
      <c r="E8">
        <f>miss!N10</f>
        <v>243.35</v>
      </c>
    </row>
    <row r="9" spans="1:5">
      <c r="A9" t="str">
        <f>miss!A11</f>
        <v>#8</v>
      </c>
      <c r="B9">
        <f>miss!B11</f>
        <v>111.2</v>
      </c>
      <c r="C9">
        <f>miss!F11</f>
        <v>138.88</v>
      </c>
      <c r="D9">
        <f>miss!J11</f>
        <v>265.35000000000002</v>
      </c>
      <c r="E9">
        <f>miss!N11</f>
        <v>948.74</v>
      </c>
    </row>
    <row r="10" spans="1:5">
      <c r="A10" t="str">
        <f>miss!A12</f>
        <v>#9</v>
      </c>
      <c r="B10">
        <f>miss!B12</f>
        <v>164.97</v>
      </c>
      <c r="C10">
        <f>miss!F12</f>
        <v>172.31</v>
      </c>
      <c r="D10">
        <f>miss!J12</f>
        <v>196.23</v>
      </c>
      <c r="E10">
        <f>miss!N12</f>
        <v>946.54</v>
      </c>
    </row>
    <row r="11" spans="1:5">
      <c r="A11" t="str">
        <f>miss!A13</f>
        <v>#10</v>
      </c>
      <c r="B11">
        <f>miss!B13</f>
        <v>162.19</v>
      </c>
      <c r="C11">
        <f>miss!F13</f>
        <v>171.67</v>
      </c>
      <c r="D11">
        <f>miss!J13</f>
        <v>463.57</v>
      </c>
      <c r="E11">
        <f>miss!N13</f>
        <v>1956.76</v>
      </c>
    </row>
    <row r="12" spans="1:5">
      <c r="A12" t="str">
        <f>miss!A14</f>
        <v>#11</v>
      </c>
      <c r="B12">
        <f>miss!B14</f>
        <v>207.44</v>
      </c>
      <c r="C12">
        <f>miss!F14</f>
        <v>135.25</v>
      </c>
      <c r="D12">
        <f>miss!J14</f>
        <v>175.57</v>
      </c>
      <c r="E12">
        <f>miss!N14</f>
        <v>213.99</v>
      </c>
    </row>
    <row r="13" spans="1:5">
      <c r="A13" t="str">
        <f>miss!A15</f>
        <v>#12</v>
      </c>
      <c r="B13">
        <f>miss!B15</f>
        <v>246.08</v>
      </c>
      <c r="C13">
        <f>miss!F15</f>
        <v>176.89</v>
      </c>
      <c r="D13">
        <f>miss!J15</f>
        <v>338.61</v>
      </c>
      <c r="E13">
        <f>miss!N15</f>
        <v>139.86000000000001</v>
      </c>
    </row>
    <row r="14" spans="1:5">
      <c r="A14" t="str">
        <f>miss!A16</f>
        <v>#13</v>
      </c>
      <c r="B14">
        <f>miss!B16</f>
        <v>212.17</v>
      </c>
      <c r="C14">
        <f>miss!F16</f>
        <v>191.24</v>
      </c>
      <c r="D14">
        <f>miss!J16</f>
        <v>93.51</v>
      </c>
      <c r="E14">
        <f>miss!N16</f>
        <v>135.26</v>
      </c>
    </row>
    <row r="15" spans="1:5">
      <c r="A15" t="str">
        <f>miss!A17</f>
        <v>#14</v>
      </c>
      <c r="B15">
        <f>miss!B17</f>
        <v>171.26</v>
      </c>
      <c r="C15">
        <f>miss!F17</f>
        <v>143.1</v>
      </c>
      <c r="D15">
        <f>miss!J17</f>
        <v>141.19</v>
      </c>
      <c r="E15">
        <f>miss!N17</f>
        <v>396.22</v>
      </c>
    </row>
    <row r="16" spans="1:5">
      <c r="A16" t="str">
        <f>miss!A18</f>
        <v>#15</v>
      </c>
      <c r="B16">
        <f>miss!B18</f>
        <v>183.81</v>
      </c>
      <c r="C16">
        <f>miss!F18</f>
        <v>164.62</v>
      </c>
      <c r="D16">
        <f>miss!J18</f>
        <v>137.4</v>
      </c>
      <c r="E16">
        <f>miss!N18</f>
        <v>398.53</v>
      </c>
    </row>
    <row r="17" spans="1:5">
      <c r="A17" s="79" t="str">
        <f>miss!A19</f>
        <v>#16</v>
      </c>
      <c r="B17" s="79">
        <f>miss!B19</f>
        <v>190.09</v>
      </c>
      <c r="C17" s="79">
        <f>miss!F19</f>
        <v>103.68</v>
      </c>
      <c r="D17" s="79">
        <f>miss!J19</f>
        <v>94.07</v>
      </c>
      <c r="E17" s="79">
        <f>miss!N19</f>
        <v>416.01</v>
      </c>
    </row>
    <row r="18" spans="1:5">
      <c r="A18" s="79" t="str">
        <f>miss!A20</f>
        <v>#17</v>
      </c>
      <c r="B18" s="79">
        <f>miss!B20</f>
        <v>173.34</v>
      </c>
      <c r="C18" s="79">
        <f>miss!F20</f>
        <v>169.87</v>
      </c>
      <c r="D18" s="79">
        <f>miss!J20</f>
        <v>163.49</v>
      </c>
      <c r="E18" s="79">
        <f>miss!N20</f>
        <v>154.44999999999999</v>
      </c>
    </row>
    <row r="19" spans="1:5">
      <c r="A19" s="79" t="str">
        <f>miss!A21</f>
        <v>#18</v>
      </c>
      <c r="B19" s="79">
        <f>miss!B21</f>
        <v>161.47</v>
      </c>
      <c r="C19" s="79">
        <f>miss!F21</f>
        <v>154.13</v>
      </c>
      <c r="D19" s="79">
        <f>miss!J21</f>
        <v>135.19999999999999</v>
      </c>
      <c r="E19" s="79">
        <f>miss!N21</f>
        <v>140.47999999999999</v>
      </c>
    </row>
    <row r="20" spans="1:5">
      <c r="A20" s="79" t="str">
        <f>miss!A22</f>
        <v>#19</v>
      </c>
      <c r="B20" s="79">
        <f>miss!B22</f>
        <v>163.5</v>
      </c>
      <c r="C20" s="79">
        <f>miss!F22</f>
        <v>170.86</v>
      </c>
      <c r="D20" s="79">
        <f>miss!J22</f>
        <v>471.43</v>
      </c>
      <c r="E20" s="79">
        <f>miss!N22</f>
        <v>1759.01</v>
      </c>
    </row>
    <row r="21" spans="1:5">
      <c r="A21" s="79" t="str">
        <f>miss!A23</f>
        <v>#20</v>
      </c>
      <c r="B21" s="79">
        <f>miss!B23</f>
        <v>163.61000000000001</v>
      </c>
      <c r="C21" s="79">
        <f>miss!F23</f>
        <v>164.8</v>
      </c>
      <c r="D21" s="79">
        <f>miss!J23</f>
        <v>457.58</v>
      </c>
      <c r="E21" s="79">
        <f>miss!N23</f>
        <v>1926.16</v>
      </c>
    </row>
    <row r="22" spans="1:5">
      <c r="A22" s="79" t="str">
        <f>miss!A24</f>
        <v>#21</v>
      </c>
      <c r="B22" s="79">
        <f>miss!B24</f>
        <v>170.71</v>
      </c>
      <c r="C22" s="79">
        <f>miss!F24</f>
        <v>154.65</v>
      </c>
      <c r="D22" s="79">
        <f>miss!J24</f>
        <v>141.76</v>
      </c>
      <c r="E22" s="79">
        <f>miss!N24</f>
        <v>404.37</v>
      </c>
    </row>
    <row r="23" spans="1:5">
      <c r="A23" s="79" t="str">
        <f>miss!A25</f>
        <v>#22</v>
      </c>
      <c r="B23" s="79">
        <f>miss!B25</f>
        <v>201.47</v>
      </c>
      <c r="C23" s="79">
        <f>miss!F25</f>
        <v>101.3</v>
      </c>
      <c r="D23" s="79">
        <f>miss!J25</f>
        <v>96.5</v>
      </c>
      <c r="E23" s="79">
        <f>miss!N25</f>
        <v>405.1</v>
      </c>
    </row>
    <row r="25" spans="1:5">
      <c r="B25" s="194" t="s">
        <v>176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zoomScaleNormal="100" workbookViewId="0">
      <selection activeCell="I42" sqref="I42"/>
    </sheetView>
  </sheetViews>
  <sheetFormatPr defaultRowHeight="14.25"/>
  <cols>
    <col min="1" max="1" width="8.5" style="3" customWidth="1"/>
    <col min="2" max="1024" width="10.75" style="3" customWidth="1"/>
  </cols>
  <sheetData>
    <row r="1" spans="1:5" ht="15">
      <c r="A1" s="30" t="s">
        <v>39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5">
      <c r="A2" t="s">
        <v>17</v>
      </c>
      <c r="B2" s="23">
        <v>1</v>
      </c>
      <c r="C2" s="23">
        <v>1.1346153846153799</v>
      </c>
      <c r="D2" s="23">
        <v>1.3846153846153799</v>
      </c>
      <c r="E2" s="23">
        <v>1.57692307692308</v>
      </c>
    </row>
    <row r="3" spans="1:5">
      <c r="A3" t="s">
        <v>18</v>
      </c>
      <c r="B3" s="23">
        <v>1</v>
      </c>
      <c r="C3" s="23">
        <v>1.0833333333333299</v>
      </c>
      <c r="D3" s="23">
        <v>1.2083333333333299</v>
      </c>
      <c r="E3" s="23">
        <v>1.18055555555556</v>
      </c>
    </row>
    <row r="4" spans="1:5">
      <c r="A4" t="s">
        <v>19</v>
      </c>
      <c r="B4" s="23">
        <v>1</v>
      </c>
      <c r="C4" s="23">
        <v>1.43548387096774</v>
      </c>
      <c r="D4" s="23">
        <v>1.6451612903225801</v>
      </c>
      <c r="E4" s="23">
        <v>1.3548387096774199</v>
      </c>
    </row>
    <row r="5" spans="1:5">
      <c r="A5" t="s">
        <v>20</v>
      </c>
      <c r="B5" s="23">
        <v>1</v>
      </c>
      <c r="C5" s="23">
        <v>1.0833333333333299</v>
      </c>
      <c r="D5" s="23">
        <v>1.125</v>
      </c>
      <c r="E5" s="23">
        <v>1.18055555555556</v>
      </c>
    </row>
    <row r="6" spans="1:5">
      <c r="A6" t="s">
        <v>21</v>
      </c>
      <c r="B6" s="23">
        <v>1</v>
      </c>
      <c r="C6" s="23">
        <v>0.97701149425287404</v>
      </c>
      <c r="D6" s="23">
        <v>0.27586206896551702</v>
      </c>
      <c r="E6" s="23">
        <v>0.96551724137931005</v>
      </c>
    </row>
    <row r="7" spans="1:5">
      <c r="A7" t="s">
        <v>22</v>
      </c>
      <c r="B7" s="23">
        <v>1</v>
      </c>
      <c r="C7" s="23">
        <v>1.4805194805194799</v>
      </c>
      <c r="D7" s="23">
        <v>1.8051948051948099</v>
      </c>
      <c r="E7" s="23">
        <v>1.8051948051948099</v>
      </c>
    </row>
    <row r="8" spans="1:5">
      <c r="A8" t="s">
        <v>23</v>
      </c>
      <c r="B8" s="23">
        <v>1</v>
      </c>
      <c r="C8" s="23">
        <v>2.12820512820513</v>
      </c>
      <c r="D8" s="23">
        <v>4.02564102564103</v>
      </c>
      <c r="E8" s="23">
        <v>5.5641025641025603</v>
      </c>
    </row>
    <row r="9" spans="1:5">
      <c r="A9" t="s">
        <v>24</v>
      </c>
      <c r="B9" s="23">
        <v>1</v>
      </c>
      <c r="C9" s="23">
        <v>1.0298507462686599</v>
      </c>
      <c r="D9" s="23">
        <v>0.28358208955223901</v>
      </c>
      <c r="E9" s="23">
        <v>1.22388059701493</v>
      </c>
    </row>
    <row r="10" spans="1:5">
      <c r="A10" t="s">
        <v>25</v>
      </c>
      <c r="B10" s="23">
        <v>1</v>
      </c>
      <c r="C10" s="23">
        <v>2.125</v>
      </c>
      <c r="D10" s="23">
        <v>4.59375</v>
      </c>
      <c r="E10" s="23">
        <v>7.5</v>
      </c>
    </row>
    <row r="11" spans="1:5">
      <c r="A11" t="s">
        <v>26</v>
      </c>
      <c r="B11" s="23">
        <v>1</v>
      </c>
      <c r="C11" s="23">
        <v>1</v>
      </c>
      <c r="D11" s="23">
        <v>1</v>
      </c>
      <c r="E11" s="23">
        <v>1</v>
      </c>
    </row>
    <row r="12" spans="1:5">
      <c r="A12" t="s">
        <v>27</v>
      </c>
      <c r="B12" s="23">
        <v>1</v>
      </c>
      <c r="C12" s="23">
        <v>2.8651685393258401</v>
      </c>
      <c r="D12" s="23">
        <v>4.1123595505618002</v>
      </c>
      <c r="E12" s="23">
        <v>4.1123595505618002</v>
      </c>
    </row>
    <row r="13" spans="1:5">
      <c r="A13" t="s">
        <v>28</v>
      </c>
      <c r="B13" s="23">
        <v>1</v>
      </c>
      <c r="C13" s="23">
        <v>1</v>
      </c>
      <c r="D13" s="23">
        <v>1</v>
      </c>
      <c r="E13" s="23">
        <v>1</v>
      </c>
    </row>
    <row r="14" spans="1:5">
      <c r="A14" t="s">
        <v>29</v>
      </c>
      <c r="B14" s="23">
        <v>1</v>
      </c>
      <c r="C14" s="23">
        <v>1.4142857142857099</v>
      </c>
      <c r="D14" s="23">
        <v>0.94285714285714295</v>
      </c>
      <c r="E14" s="23">
        <v>5.6</v>
      </c>
    </row>
    <row r="15" spans="1:5">
      <c r="A15" t="s">
        <v>30</v>
      </c>
      <c r="B15" s="23">
        <v>1</v>
      </c>
      <c r="C15" s="23">
        <v>1.20754716981132</v>
      </c>
      <c r="D15" s="23">
        <v>2.3018867924528301</v>
      </c>
      <c r="E15" s="23">
        <v>1.7358490566037701</v>
      </c>
    </row>
    <row r="16" spans="1:5">
      <c r="A16" t="s">
        <v>31</v>
      </c>
      <c r="B16" s="23">
        <v>1</v>
      </c>
      <c r="C16" s="23">
        <v>1.0298507462686599</v>
      </c>
      <c r="D16" s="23">
        <v>0.28358208955223901</v>
      </c>
      <c r="E16" s="23">
        <v>1.22388059701493</v>
      </c>
    </row>
    <row r="17" spans="1:5">
      <c r="A17" t="s">
        <v>32</v>
      </c>
      <c r="B17" s="23">
        <v>1</v>
      </c>
      <c r="C17" s="23">
        <v>1.2473118279569899</v>
      </c>
      <c r="D17" s="23">
        <v>1.36559139784946</v>
      </c>
      <c r="E17" s="23">
        <v>1.3548387096774199</v>
      </c>
    </row>
    <row r="18" spans="1:5">
      <c r="A18" s="79" t="s">
        <v>33</v>
      </c>
      <c r="B18" s="81">
        <v>1</v>
      </c>
      <c r="C18" s="81">
        <v>1.4675324675324699</v>
      </c>
      <c r="D18" s="81">
        <v>1.8051948051948099</v>
      </c>
      <c r="E18" s="81">
        <v>1.8311688311688299</v>
      </c>
    </row>
    <row r="19" spans="1:5">
      <c r="A19" s="79" t="s">
        <v>34</v>
      </c>
      <c r="B19" s="81">
        <v>1</v>
      </c>
      <c r="C19" s="81">
        <v>1.11392405063291</v>
      </c>
      <c r="D19" s="81">
        <v>1.55696202531646</v>
      </c>
      <c r="E19" s="81">
        <v>1.50632911392405</v>
      </c>
    </row>
    <row r="20" spans="1:5">
      <c r="A20" s="79" t="s">
        <v>35</v>
      </c>
      <c r="B20" s="81">
        <v>1</v>
      </c>
      <c r="C20" s="81">
        <v>2.1612903225806499</v>
      </c>
      <c r="D20" s="81">
        <v>4.5161290322580596</v>
      </c>
      <c r="E20" s="81">
        <v>7.9354838709677402</v>
      </c>
    </row>
    <row r="21" spans="1:5">
      <c r="A21" s="79" t="s">
        <v>36</v>
      </c>
      <c r="B21" s="81">
        <v>1</v>
      </c>
      <c r="C21" s="81">
        <v>2.0322580645161299</v>
      </c>
      <c r="D21" s="81">
        <v>2.5806451612903198</v>
      </c>
      <c r="E21" s="81">
        <v>3.6129032258064502</v>
      </c>
    </row>
    <row r="22" spans="1:5">
      <c r="A22" s="79" t="s">
        <v>37</v>
      </c>
      <c r="B22" s="81">
        <v>1</v>
      </c>
      <c r="C22" s="81">
        <v>2</v>
      </c>
      <c r="D22" s="81">
        <v>2.48648648648649</v>
      </c>
      <c r="E22" s="81">
        <v>3.48648648648649</v>
      </c>
    </row>
    <row r="23" spans="1:5">
      <c r="A23" s="79" t="s">
        <v>38</v>
      </c>
      <c r="B23" s="81">
        <v>1</v>
      </c>
      <c r="C23" s="81">
        <v>2.8666666666666698</v>
      </c>
      <c r="D23" s="81">
        <v>4.1666666666666696</v>
      </c>
      <c r="E23" s="81">
        <v>4.1666666666666696</v>
      </c>
    </row>
    <row r="26" spans="1:5">
      <c r="B26" s="39" t="s">
        <v>177</v>
      </c>
    </row>
  </sheetData>
  <pageMargins left="0" right="0" top="0.39410000000000001" bottom="0.39410000000000001" header="0" footer="0"/>
  <headerFooter>
    <oddHeader>&amp;C&amp;A</oddHeader>
    <oddFooter>&amp;CPage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zoomScale="85" zoomScaleNormal="85" workbookViewId="0">
      <selection activeCell="H20" sqref="H20"/>
    </sheetView>
  </sheetViews>
  <sheetFormatPr defaultRowHeight="14.25"/>
  <cols>
    <col min="1" max="1" width="8" style="3" customWidth="1"/>
    <col min="2" max="1024" width="10.75" style="3" customWidth="1"/>
  </cols>
  <sheetData>
    <row r="1" spans="1:5" ht="15">
      <c r="A1" s="30" t="s">
        <v>39</v>
      </c>
      <c r="B1" s="30" t="s">
        <v>1</v>
      </c>
      <c r="C1" s="30" t="s">
        <v>5</v>
      </c>
      <c r="D1" s="30" t="s">
        <v>9</v>
      </c>
      <c r="E1" s="30" t="s">
        <v>13</v>
      </c>
    </row>
    <row r="2" spans="1:5">
      <c r="A2" t="s">
        <v>17</v>
      </c>
      <c r="B2" s="23">
        <v>1</v>
      </c>
      <c r="C2" s="23">
        <v>1.5384615384615401</v>
      </c>
      <c r="D2" s="23">
        <v>3.3846153846153801</v>
      </c>
      <c r="E2" s="23">
        <v>5.3653846153846203</v>
      </c>
    </row>
    <row r="3" spans="1:5">
      <c r="A3" t="s">
        <v>18</v>
      </c>
      <c r="B3" s="23">
        <v>1</v>
      </c>
      <c r="C3" s="23">
        <v>1.1111111111111101</v>
      </c>
      <c r="D3" s="23">
        <v>0.30555555555555602</v>
      </c>
      <c r="E3" s="23">
        <v>0.55555555555555602</v>
      </c>
    </row>
    <row r="4" spans="1:5">
      <c r="A4" t="s">
        <v>19</v>
      </c>
      <c r="B4" s="23">
        <v>1</v>
      </c>
      <c r="C4" s="23">
        <v>1.1612903225806499</v>
      </c>
      <c r="D4" s="23">
        <v>2.0806451612903198</v>
      </c>
      <c r="E4" s="23">
        <v>3.9838709677419399</v>
      </c>
    </row>
    <row r="5" spans="1:5">
      <c r="A5" t="s">
        <v>20</v>
      </c>
      <c r="B5" s="23">
        <v>1</v>
      </c>
      <c r="C5" s="23">
        <v>0.40277777777777801</v>
      </c>
      <c r="D5" s="23">
        <v>1.9861111111111101</v>
      </c>
      <c r="E5" s="23">
        <v>4.125</v>
      </c>
    </row>
    <row r="6" spans="1:5">
      <c r="A6" t="s">
        <v>21</v>
      </c>
      <c r="B6" s="23">
        <v>1</v>
      </c>
      <c r="C6" s="23">
        <v>1.0344827586206899</v>
      </c>
      <c r="D6" s="23">
        <v>3.1609195402298802</v>
      </c>
      <c r="E6" s="23">
        <v>8.6666666666666696</v>
      </c>
    </row>
    <row r="7" spans="1:5">
      <c r="A7" t="s">
        <v>22</v>
      </c>
      <c r="B7" s="23">
        <v>1</v>
      </c>
      <c r="C7" s="23">
        <v>2.1428571428571401</v>
      </c>
      <c r="D7" s="23">
        <v>7.9740259740259702</v>
      </c>
      <c r="E7" s="23">
        <v>11.8831168831169</v>
      </c>
    </row>
    <row r="8" spans="1:5">
      <c r="A8" t="s">
        <v>23</v>
      </c>
      <c r="B8" s="23">
        <v>1</v>
      </c>
      <c r="C8" s="23">
        <v>1.4871794871794899</v>
      </c>
      <c r="D8" s="23">
        <v>3.7948717948717898</v>
      </c>
      <c r="E8" s="23">
        <v>4.6153846153846203</v>
      </c>
    </row>
    <row r="9" spans="1:5">
      <c r="A9" t="s">
        <v>24</v>
      </c>
      <c r="B9" s="23">
        <v>1</v>
      </c>
      <c r="C9" s="23">
        <v>1.1940298507462701</v>
      </c>
      <c r="D9" s="23">
        <v>1.77611940298507</v>
      </c>
      <c r="E9" s="23">
        <v>0.94029850746268595</v>
      </c>
    </row>
    <row r="10" spans="1:5">
      <c r="A10" t="s">
        <v>25</v>
      </c>
      <c r="B10" s="23">
        <v>1</v>
      </c>
      <c r="C10" s="23">
        <v>2</v>
      </c>
      <c r="D10" s="23">
        <v>3.46875</v>
      </c>
      <c r="E10" s="23">
        <v>3.84375</v>
      </c>
    </row>
    <row r="11" spans="1:5">
      <c r="A11" t="s">
        <v>26</v>
      </c>
      <c r="B11" s="23">
        <v>1</v>
      </c>
      <c r="C11" s="23">
        <v>1.8947368421052599</v>
      </c>
      <c r="D11" s="23">
        <v>0.86842105263157898</v>
      </c>
      <c r="E11" s="23">
        <v>19.723684210526301</v>
      </c>
    </row>
    <row r="12" spans="1:5">
      <c r="A12" t="s">
        <v>27</v>
      </c>
      <c r="B12" s="23">
        <v>1</v>
      </c>
      <c r="C12" s="23">
        <v>3.4157303370786498</v>
      </c>
      <c r="D12" s="23">
        <v>11.370786516853901</v>
      </c>
      <c r="E12" s="23">
        <v>13.1011235955056</v>
      </c>
    </row>
    <row r="13" spans="1:5">
      <c r="A13" t="s">
        <v>28</v>
      </c>
      <c r="B13" s="23">
        <v>1</v>
      </c>
      <c r="C13" s="23">
        <v>1.0476190476190499</v>
      </c>
      <c r="D13" s="23">
        <v>1.0476190476190499</v>
      </c>
      <c r="E13" s="23">
        <v>1.2380952380952399</v>
      </c>
    </row>
    <row r="14" spans="1:5">
      <c r="A14" t="s">
        <v>29</v>
      </c>
      <c r="B14" s="23">
        <v>1</v>
      </c>
      <c r="C14" s="23">
        <v>2.44285714285714</v>
      </c>
      <c r="D14" s="23">
        <v>7.9428571428571404</v>
      </c>
      <c r="E14" s="23">
        <v>24.0285714285714</v>
      </c>
    </row>
    <row r="15" spans="1:5">
      <c r="A15" t="s">
        <v>30</v>
      </c>
      <c r="B15" s="23">
        <v>1</v>
      </c>
      <c r="C15" s="23">
        <v>1.4905660377358501</v>
      </c>
      <c r="D15" s="23">
        <v>3.0188679245282999</v>
      </c>
      <c r="E15" s="23">
        <v>5.9811320754716997</v>
      </c>
    </row>
    <row r="16" spans="1:5">
      <c r="A16" t="s">
        <v>31</v>
      </c>
      <c r="B16" s="23">
        <v>1</v>
      </c>
      <c r="C16" s="23">
        <v>0.28358208955223901</v>
      </c>
      <c r="D16" s="23">
        <v>0.38805970149253699</v>
      </c>
      <c r="E16" s="23">
        <v>0.89552238805970097</v>
      </c>
    </row>
    <row r="17" spans="1:5">
      <c r="A17" t="s">
        <v>32</v>
      </c>
      <c r="B17" s="23">
        <v>1</v>
      </c>
      <c r="C17" s="23">
        <v>2.0430107526881698</v>
      </c>
      <c r="D17" s="23">
        <v>0.50537634408602194</v>
      </c>
      <c r="E17" s="23">
        <v>8.4838709677419306</v>
      </c>
    </row>
    <row r="18" spans="1:5">
      <c r="A18" s="79" t="s">
        <v>33</v>
      </c>
      <c r="B18" s="81">
        <v>1</v>
      </c>
      <c r="C18" s="81">
        <v>2.68831168831169</v>
      </c>
      <c r="D18" s="81">
        <v>6.1428571428571397</v>
      </c>
      <c r="E18" s="81">
        <v>11.8831168831169</v>
      </c>
    </row>
    <row r="19" spans="1:5">
      <c r="A19" s="79" t="s">
        <v>34</v>
      </c>
      <c r="B19" s="81">
        <v>1</v>
      </c>
      <c r="C19" s="81">
        <v>1.39240506329114</v>
      </c>
      <c r="D19" s="81">
        <v>2.1139240506329098</v>
      </c>
      <c r="E19" s="81">
        <v>2.0759493670886102</v>
      </c>
    </row>
    <row r="20" spans="1:5">
      <c r="A20" s="79" t="s">
        <v>35</v>
      </c>
      <c r="B20" s="81">
        <v>1</v>
      </c>
      <c r="C20" s="81">
        <v>2.0645161290322598</v>
      </c>
      <c r="D20" s="81">
        <v>3.5806451612903198</v>
      </c>
      <c r="E20" s="81">
        <v>4</v>
      </c>
    </row>
    <row r="21" spans="1:5">
      <c r="A21" s="79" t="s">
        <v>36</v>
      </c>
      <c r="B21" s="81">
        <v>1</v>
      </c>
      <c r="C21" s="81">
        <v>2.0967741935483901</v>
      </c>
      <c r="D21" s="81">
        <v>3.5806451612903198</v>
      </c>
      <c r="E21" s="81">
        <v>4.5806451612903203</v>
      </c>
    </row>
    <row r="22" spans="1:5">
      <c r="A22" s="79" t="s">
        <v>37</v>
      </c>
      <c r="B22" s="81">
        <v>1</v>
      </c>
      <c r="C22" s="81">
        <v>1.8108108108108101</v>
      </c>
      <c r="D22" s="81">
        <v>3.7297297297297298</v>
      </c>
      <c r="E22" s="81">
        <v>5.2972972972973</v>
      </c>
    </row>
    <row r="23" spans="1:5">
      <c r="A23" s="79" t="s">
        <v>38</v>
      </c>
      <c r="B23" s="81">
        <v>1</v>
      </c>
      <c r="C23" s="81">
        <v>3.4111111111111101</v>
      </c>
      <c r="D23" s="81">
        <v>11.3333333333333</v>
      </c>
      <c r="E23" s="81">
        <v>13.0111111111111</v>
      </c>
    </row>
  </sheetData>
  <pageMargins left="0" right="0" top="0.39410000000000001" bottom="0.39410000000000001" header="0" footer="0"/>
  <headerFooter>
    <oddHeader>&amp;C&amp;A</oddHeader>
    <oddFooter>&amp;CPage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zoomScale="70" zoomScaleNormal="70" workbookViewId="0">
      <selection activeCell="G25" sqref="G25"/>
    </sheetView>
  </sheetViews>
  <sheetFormatPr defaultRowHeight="14.25"/>
  <cols>
    <col min="1" max="1" width="8.5" style="3" customWidth="1"/>
    <col min="2" max="1024" width="10.75" style="3" customWidth="1"/>
  </cols>
  <sheetData>
    <row r="1" spans="1:5" ht="1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5">
      <c r="A2" t="s">
        <v>17</v>
      </c>
      <c r="B2" s="23">
        <f>BW_w!B2/BW_w!$B2</f>
        <v>1</v>
      </c>
      <c r="C2" s="23">
        <f>BW_w!C2/BW_w!$B2</f>
        <v>1.0791366906474822</v>
      </c>
      <c r="D2" s="23">
        <f>BW_w!D2/BW_w!$B2</f>
        <v>0.35251798561151082</v>
      </c>
      <c r="E2" s="23">
        <f>BW_w!E2/BW_w!$B2</f>
        <v>0.33812949640287771</v>
      </c>
    </row>
    <row r="3" spans="1:5">
      <c r="A3" t="s">
        <v>18</v>
      </c>
      <c r="B3" s="23">
        <f>BW_w!B3/BW_w!$B3</f>
        <v>1</v>
      </c>
      <c r="C3" s="23">
        <f>BW_w!C3/BW_w!$B3</f>
        <v>1.1363636363636362</v>
      </c>
      <c r="D3" s="23">
        <f>BW_w!D3/BW_w!$B3</f>
        <v>0.37121212121212122</v>
      </c>
      <c r="E3" s="23">
        <f>BW_w!E3/BW_w!$B3</f>
        <v>0.35606060606060602</v>
      </c>
    </row>
    <row r="4" spans="1:5">
      <c r="A4" t="s">
        <v>19</v>
      </c>
      <c r="B4" s="23">
        <f>BW_w!B4/BW_w!$B4</f>
        <v>1</v>
      </c>
      <c r="C4" s="23">
        <f>BW_w!C4/BW_w!$B4</f>
        <v>0.90624999999999989</v>
      </c>
      <c r="D4" s="23">
        <f>BW_w!D4/BW_w!$B4</f>
        <v>1.4937499999999999</v>
      </c>
      <c r="E4" s="23">
        <f>BW_w!E4/BW_w!$B4</f>
        <v>0.30624999999999997</v>
      </c>
    </row>
    <row r="5" spans="1:5">
      <c r="A5" t="s">
        <v>20</v>
      </c>
      <c r="B5" s="23">
        <f>BW_w!B5/BW_w!$B5</f>
        <v>1</v>
      </c>
      <c r="C5" s="23">
        <f>BW_w!C5/BW_w!$B5</f>
        <v>0.95833333333333326</v>
      </c>
      <c r="D5" s="23">
        <f>BW_w!D5/BW_w!$B5</f>
        <v>1.1250000000000002</v>
      </c>
      <c r="E5" s="23">
        <f>BW_w!E5/BW_w!$B5</f>
        <v>0.41666666666666669</v>
      </c>
    </row>
    <row r="6" spans="1:5">
      <c r="A6" t="s">
        <v>21</v>
      </c>
      <c r="B6" s="23">
        <f>BW_w!B6/BW_w!$B6</f>
        <v>1</v>
      </c>
      <c r="C6" s="23">
        <f>BW_w!C6/BW_w!$B6</f>
        <v>1.4567901234567899</v>
      </c>
      <c r="D6" s="23">
        <f>BW_w!D6/BW_w!$B6</f>
        <v>1.6666666666666667</v>
      </c>
      <c r="E6" s="23">
        <f>BW_w!E6/BW_w!$B6</f>
        <v>0.33950617283950618</v>
      </c>
    </row>
    <row r="7" spans="1:5">
      <c r="A7" t="s">
        <v>22</v>
      </c>
      <c r="B7" s="23">
        <f>BW_w!B7/BW_w!$B7</f>
        <v>1</v>
      </c>
      <c r="C7" s="23">
        <f>BW_w!C7/BW_w!$B7</f>
        <v>1.2142857142857144</v>
      </c>
      <c r="D7" s="23">
        <f>BW_w!D7/BW_w!$B7</f>
        <v>1.1398809523809526</v>
      </c>
      <c r="E7" s="23">
        <f>BW_w!E7/BW_w!$B7</f>
        <v>1.2827380952380951</v>
      </c>
    </row>
    <row r="8" spans="1:5">
      <c r="A8" t="s">
        <v>23</v>
      </c>
      <c r="B8" s="23">
        <f>BW_w!B8/BW_w!$B8</f>
        <v>1</v>
      </c>
      <c r="C8" s="23">
        <f>BW_w!C8/BW_w!$B8</f>
        <v>0.96487119437939117</v>
      </c>
      <c r="D8" s="23">
        <f>BW_w!D8/BW_w!$B8</f>
        <v>1.1850117096018735</v>
      </c>
      <c r="E8" s="23">
        <f>BW_w!E8/BW_w!$B8</f>
        <v>1.1405152224824358</v>
      </c>
    </row>
    <row r="9" spans="1:5">
      <c r="A9" t="s">
        <v>24</v>
      </c>
      <c r="B9" s="23">
        <f>BW_w!B9/BW_w!$B9</f>
        <v>1</v>
      </c>
      <c r="C9" s="23">
        <f>BW_w!C9/BW_w!$B9</f>
        <v>1.7165109034267911</v>
      </c>
      <c r="D9" s="23">
        <f>BW_w!D9/BW_w!$B9</f>
        <v>1.9314641744548287</v>
      </c>
      <c r="E9" s="23">
        <f>BW_w!E9/BW_w!$B9</f>
        <v>2.2616822429906542</v>
      </c>
    </row>
    <row r="10" spans="1:5">
      <c r="A10" t="s">
        <v>25</v>
      </c>
      <c r="B10" s="23">
        <f>BW_w!B10/BW_w!$B10</f>
        <v>1</v>
      </c>
      <c r="C10" s="23">
        <f>BW_w!C10/BW_w!$B10</f>
        <v>2.1894736842105265</v>
      </c>
      <c r="D10" s="23">
        <f>BW_w!D10/BW_w!$B10</f>
        <v>3.2631578947368425</v>
      </c>
      <c r="E10" s="23">
        <f>BW_w!E10/BW_w!$B10</f>
        <v>3.4842105263157896</v>
      </c>
    </row>
    <row r="11" spans="1:5">
      <c r="A11" t="s">
        <v>26</v>
      </c>
      <c r="B11" s="23">
        <f>BW_w!B11/BW_w!$B11</f>
        <v>1</v>
      </c>
      <c r="C11" s="23">
        <f>BW_w!C11/BW_w!$B11</f>
        <v>2.193548387096774</v>
      </c>
      <c r="D11" s="23">
        <f>BW_w!D11/BW_w!$B11</f>
        <v>3.1881720430107525</v>
      </c>
      <c r="E11" s="23">
        <f>BW_w!E11/BW_w!$B11</f>
        <v>3.5430107526881716</v>
      </c>
    </row>
    <row r="12" spans="1:5">
      <c r="A12" t="s">
        <v>27</v>
      </c>
      <c r="B12" s="23">
        <f>BW_w!B12/BW_w!$B12</f>
        <v>1</v>
      </c>
      <c r="C12" s="23">
        <f>BW_w!C12/BW_w!$B12</f>
        <v>1</v>
      </c>
      <c r="D12" s="23">
        <f>BW_w!D12/BW_w!$B12</f>
        <v>0.99099099099099097</v>
      </c>
      <c r="E12" s="23">
        <f>BW_w!E12/BW_w!$B12</f>
        <v>0.99099099099099097</v>
      </c>
    </row>
    <row r="13" spans="1:5">
      <c r="A13" t="s">
        <v>28</v>
      </c>
      <c r="B13" s="23">
        <f>BW_w!B13/BW_w!$B13</f>
        <v>1</v>
      </c>
      <c r="C13" s="23">
        <f>BW_w!C13/BW_w!$B13</f>
        <v>1.1346153846153846</v>
      </c>
      <c r="D13" s="23">
        <f>BW_w!D13/BW_w!$B13</f>
        <v>1.6923076923076923</v>
      </c>
      <c r="E13" s="23">
        <f>BW_w!E13/BW_w!$B13</f>
        <v>1.7980769230769231</v>
      </c>
    </row>
    <row r="14" spans="1:5">
      <c r="A14" t="s">
        <v>29</v>
      </c>
      <c r="B14" s="23">
        <f>BW_w!B14/BW_w!$B14</f>
        <v>1</v>
      </c>
      <c r="C14" s="23">
        <f>BW_w!C14/BW_w!$B14</f>
        <v>1.1308411214953269</v>
      </c>
      <c r="D14" s="23">
        <f>BW_w!D14/BW_w!$B14</f>
        <v>0.47663551401869159</v>
      </c>
      <c r="E14" s="23">
        <f>BW_w!E14/BW_w!$B14</f>
        <v>0.4579439252336448</v>
      </c>
    </row>
    <row r="15" spans="1:5">
      <c r="A15" t="s">
        <v>30</v>
      </c>
      <c r="B15" s="23">
        <f>BW_w!B15/BW_w!$B15</f>
        <v>1</v>
      </c>
      <c r="C15" s="23">
        <f>BW_w!C15/BW_w!$B15</f>
        <v>1.524793388429752</v>
      </c>
      <c r="D15" s="23">
        <f>BW_w!D15/BW_w!$B15</f>
        <v>1.9462809917355373</v>
      </c>
      <c r="E15" s="23">
        <f>BW_w!E15/BW_w!$B15</f>
        <v>2.0950413223140498</v>
      </c>
    </row>
    <row r="16" spans="1:5">
      <c r="A16" t="s">
        <v>31</v>
      </c>
      <c r="B16" s="23">
        <f>BW_w!B16/BW_w!$B16</f>
        <v>1</v>
      </c>
      <c r="C16" s="23">
        <f>BW_w!C16/BW_w!$B16</f>
        <v>1.625</v>
      </c>
      <c r="D16" s="23">
        <f>BW_w!D16/BW_w!$B16</f>
        <v>1.425</v>
      </c>
      <c r="E16" s="23">
        <f>BW_w!E16/BW_w!$B16</f>
        <v>3.7083333333333335</v>
      </c>
    </row>
    <row r="17" spans="1:5">
      <c r="A17" t="s">
        <v>32</v>
      </c>
      <c r="B17" s="23">
        <f>BW_w!B17/BW_w!$B17</f>
        <v>1</v>
      </c>
      <c r="C17" s="23">
        <f>BW_w!C17/BW_w!$B17</f>
        <v>2.6206896551724141</v>
      </c>
      <c r="D17" s="23">
        <f>BW_w!D17/BW_w!$B17</f>
        <v>3.7155172413793101</v>
      </c>
      <c r="E17" s="23">
        <f>BW_w!E17/BW_w!$B17</f>
        <v>3.7155172413793101</v>
      </c>
    </row>
    <row r="18" spans="1:5">
      <c r="A18" s="79" t="s">
        <v>33</v>
      </c>
      <c r="B18" s="81">
        <f>BW_w!B18/BW_w!$B18</f>
        <v>1</v>
      </c>
      <c r="C18" s="81">
        <f>BW_w!C18/BW_w!$B18</f>
        <v>1</v>
      </c>
      <c r="D18" s="81">
        <f>BW_w!D18/BW_w!$B18</f>
        <v>1.0043478260869567</v>
      </c>
      <c r="E18" s="81">
        <f>BW_w!E18/BW_w!$B18</f>
        <v>1.0043478260869567</v>
      </c>
    </row>
    <row r="19" spans="1:5">
      <c r="A19" s="79" t="s">
        <v>34</v>
      </c>
      <c r="B19" s="81">
        <f>BW_w!B19/BW_w!$B19</f>
        <v>1</v>
      </c>
      <c r="C19" s="81">
        <f>BW_w!C19/BW_w!$B19</f>
        <v>1.1775147928994083</v>
      </c>
      <c r="D19" s="81">
        <f>BW_w!D19/BW_w!$B19</f>
        <v>1.4023668639053255</v>
      </c>
      <c r="E19" s="81">
        <f>BW_w!E19/BW_w!$B19</f>
        <v>1.2988165680473371</v>
      </c>
    </row>
    <row r="20" spans="1:5">
      <c r="A20" s="79" t="s">
        <v>35</v>
      </c>
      <c r="B20" s="81">
        <f>BW_w!B20/BW_w!$B20</f>
        <v>1</v>
      </c>
      <c r="C20" s="81">
        <f>BW_w!C20/BW_w!$B20</f>
        <v>2.0108695652173911</v>
      </c>
      <c r="D20" s="81">
        <f>BW_w!D20/BW_w!$B20</f>
        <v>2.4184782608695654</v>
      </c>
      <c r="E20" s="81">
        <f>BW_w!E20/BW_w!$B20</f>
        <v>2.9456521739130435</v>
      </c>
    </row>
    <row r="21" spans="1:5">
      <c r="A21" s="79" t="s">
        <v>36</v>
      </c>
      <c r="B21" s="81">
        <f>BW_w!B21/BW_w!$B21</f>
        <v>1</v>
      </c>
      <c r="C21" s="81">
        <f>BW_w!C21/BW_w!$B21</f>
        <v>2.2087912087912085</v>
      </c>
      <c r="D21" s="81">
        <f>BW_w!D21/BW_w!$B21</f>
        <v>3.2527472527472527</v>
      </c>
      <c r="E21" s="81">
        <f>BW_w!E21/BW_w!$B21</f>
        <v>3.4065934065934065</v>
      </c>
    </row>
    <row r="22" spans="1:5">
      <c r="A22" s="79" t="s">
        <v>37</v>
      </c>
      <c r="B22" s="81">
        <f>BW_w!B22/BW_w!$B22</f>
        <v>1</v>
      </c>
      <c r="C22" s="81">
        <f>BW_w!C22/BW_w!$B22</f>
        <v>1.5267489711934155</v>
      </c>
      <c r="D22" s="81">
        <f>BW_w!D22/BW_w!$B22</f>
        <v>1.94238683127572</v>
      </c>
      <c r="E22" s="81">
        <f>BW_w!E22/BW_w!$B22</f>
        <v>2.0658436213991767</v>
      </c>
    </row>
    <row r="23" spans="1:5">
      <c r="A23" s="79" t="s">
        <v>38</v>
      </c>
      <c r="B23" s="81">
        <f>BW_w!B23/BW_w!$B23</f>
        <v>1</v>
      </c>
      <c r="C23" s="81">
        <f>BW_w!C23/BW_w!$B23</f>
        <v>2.6481481481481479</v>
      </c>
      <c r="D23" s="81">
        <f>BW_w!D23/BW_w!$B23</f>
        <v>3.7962962962962958</v>
      </c>
      <c r="E23" s="81">
        <f>BW_w!E23/BW_w!$B23</f>
        <v>3.7962962962962958</v>
      </c>
    </row>
  </sheetData>
  <pageMargins left="0" right="0" top="0.39410000000000001" bottom="0.39410000000000001" header="0" footer="0"/>
  <headerFooter>
    <oddHeader>&amp;C&amp;A</oddHeader>
    <oddFooter>&amp;CPage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zoomScaleNormal="100" workbookViewId="0">
      <selection activeCell="J16" sqref="J16"/>
    </sheetView>
  </sheetViews>
  <sheetFormatPr defaultRowHeight="14.25"/>
  <cols>
    <col min="1" max="1" width="8" style="3" customWidth="1"/>
    <col min="2" max="1024" width="10.75" style="3" customWidth="1"/>
  </cols>
  <sheetData>
    <row r="1" spans="1:5" ht="15">
      <c r="A1" s="30" t="s">
        <v>0</v>
      </c>
      <c r="B1" s="30" t="s">
        <v>1</v>
      </c>
      <c r="C1" s="30" t="s">
        <v>5</v>
      </c>
      <c r="D1" s="30" t="s">
        <v>9</v>
      </c>
      <c r="E1" s="30" t="s">
        <v>13</v>
      </c>
    </row>
    <row r="2" spans="1:5">
      <c r="A2" t="s">
        <v>17</v>
      </c>
      <c r="B2" s="23">
        <f>BW_c!B2/BW_c!$B2</f>
        <v>1</v>
      </c>
      <c r="C2" s="23">
        <f>BW_c!C2/BW_c!$B2</f>
        <v>0.41007194244604317</v>
      </c>
      <c r="D2" s="23">
        <f>BW_c!D2/BW_c!$B2</f>
        <v>0.8776978417266188</v>
      </c>
      <c r="E2" s="23">
        <f>BW_c!E2/BW_c!$B2</f>
        <v>2.7985611510791371</v>
      </c>
    </row>
    <row r="3" spans="1:5">
      <c r="A3" t="s">
        <v>18</v>
      </c>
      <c r="B3" s="23">
        <f>BW_c!B3/BW_c!$B3</f>
        <v>1</v>
      </c>
      <c r="C3" s="23">
        <f>BW_c!C3/BW_c!$B3</f>
        <v>2.2272727272727271</v>
      </c>
      <c r="D3" s="23">
        <f>BW_c!D3/BW_c!$B3</f>
        <v>5.8560606060606064</v>
      </c>
      <c r="E3" s="23">
        <f>BW_c!E3/BW_c!$B3</f>
        <v>2.939393939393939</v>
      </c>
    </row>
    <row r="4" spans="1:5">
      <c r="A4" t="s">
        <v>19</v>
      </c>
      <c r="B4" s="23">
        <f>BW_c!B4/BW_c!$B4</f>
        <v>1</v>
      </c>
      <c r="C4" s="23">
        <f>BW_c!C4/BW_c!$B4</f>
        <v>1.3812499999999999</v>
      </c>
      <c r="D4" s="23">
        <f>BW_c!D4/BW_c!$B4</f>
        <v>0.49375000000000002</v>
      </c>
      <c r="E4" s="23">
        <f>BW_c!E4/BW_c!$B4</f>
        <v>1.3937499999999998</v>
      </c>
    </row>
    <row r="5" spans="1:5">
      <c r="A5" t="s">
        <v>20</v>
      </c>
      <c r="B5" s="23">
        <f>BW_c!B5/BW_c!$B5</f>
        <v>1</v>
      </c>
      <c r="C5" s="23">
        <f>BW_c!C5/BW_c!$B5</f>
        <v>0.5083333333333333</v>
      </c>
      <c r="D5" s="23">
        <f>BW_c!D5/BW_c!$B5</f>
        <v>2.7833333333333332</v>
      </c>
      <c r="E5" s="23">
        <f>BW_c!E5/BW_c!$B5</f>
        <v>5.9750000000000005</v>
      </c>
    </row>
    <row r="6" spans="1:5">
      <c r="A6" t="s">
        <v>21</v>
      </c>
      <c r="B6" s="23">
        <f>BW_c!B6/BW_c!$B6</f>
        <v>1</v>
      </c>
      <c r="C6" s="23">
        <f>BW_c!C6/BW_c!$B6</f>
        <v>1.1666666666666665</v>
      </c>
      <c r="D6" s="23">
        <f>BW_c!D6/BW_c!$B6</f>
        <v>2.7407407407407409</v>
      </c>
      <c r="E6" s="23">
        <f>BW_c!E6/BW_c!$B6</f>
        <v>5.333333333333333</v>
      </c>
    </row>
    <row r="7" spans="1:5">
      <c r="A7" t="s">
        <v>22</v>
      </c>
      <c r="B7" s="23">
        <f>BW_c!B7/BW_c!$B7</f>
        <v>1</v>
      </c>
      <c r="C7" s="23">
        <f>BW_c!C7/BW_c!$B7</f>
        <v>1.2172619047619047</v>
      </c>
      <c r="D7" s="23">
        <f>BW_c!D7/BW_c!$B7</f>
        <v>1.8630952380952381</v>
      </c>
      <c r="E7" s="23">
        <f>BW_c!E7/BW_c!$B7</f>
        <v>2.3571428571428572</v>
      </c>
    </row>
    <row r="8" spans="1:5">
      <c r="A8" t="s">
        <v>23</v>
      </c>
      <c r="B8" s="23">
        <f>BW_c!B8/BW_c!$B8</f>
        <v>1</v>
      </c>
      <c r="C8" s="23">
        <f>BW_c!C8/BW_c!$B8</f>
        <v>1.3208430913348947</v>
      </c>
      <c r="D8" s="23">
        <f>BW_c!D8/BW_c!$B8</f>
        <v>1.4238875878220143</v>
      </c>
      <c r="E8" s="23">
        <f>BW_c!E8/BW_c!$B8</f>
        <v>1.503512880562061</v>
      </c>
    </row>
    <row r="9" spans="1:5">
      <c r="A9" t="s">
        <v>24</v>
      </c>
      <c r="B9" s="23">
        <f>BW_c!B9/BW_c!$B9</f>
        <v>1</v>
      </c>
      <c r="C9" s="23">
        <f>BW_c!C9/BW_c!$B9</f>
        <v>2.1370716510903427</v>
      </c>
      <c r="D9" s="23">
        <f>BW_c!D9/BW_c!$B9</f>
        <v>5.1931464174454831</v>
      </c>
      <c r="E9" s="23">
        <f>BW_c!E9/BW_c!$B9</f>
        <v>5.878504672897197</v>
      </c>
    </row>
    <row r="10" spans="1:5">
      <c r="A10" t="s">
        <v>25</v>
      </c>
      <c r="B10" s="23">
        <f>BW_c!B10/BW_c!$B10</f>
        <v>1</v>
      </c>
      <c r="C10" s="23">
        <f>BW_c!C10/BW_c!$B10</f>
        <v>1.4736842105263157</v>
      </c>
      <c r="D10" s="23">
        <f>BW_c!D10/BW_c!$B10</f>
        <v>4.1578947368421053</v>
      </c>
      <c r="E10" s="23">
        <f>BW_c!E10/BW_c!$B10</f>
        <v>4.9315789473684211</v>
      </c>
    </row>
    <row r="11" spans="1:5">
      <c r="A11" t="s">
        <v>26</v>
      </c>
      <c r="B11" s="23">
        <f>BW_c!B11/BW_c!$B11</f>
        <v>1</v>
      </c>
      <c r="C11" s="23">
        <f>BW_c!C11/BW_c!$B11</f>
        <v>2.21505376344086</v>
      </c>
      <c r="D11" s="23">
        <f>BW_c!D11/BW_c!$B11</f>
        <v>4.112903225806452</v>
      </c>
      <c r="E11" s="23">
        <f>BW_c!E11/BW_c!$B11</f>
        <v>4.4838709677419351</v>
      </c>
    </row>
    <row r="12" spans="1:5">
      <c r="A12" t="s">
        <v>27</v>
      </c>
      <c r="B12" s="23">
        <f>BW_c!B12/BW_c!$B12</f>
        <v>1</v>
      </c>
      <c r="C12" s="23">
        <f>BW_c!C12/BW_c!$B12</f>
        <v>1.7207207207207205</v>
      </c>
      <c r="D12" s="23">
        <f>BW_c!D12/BW_c!$B12</f>
        <v>1.243243243243243</v>
      </c>
      <c r="E12" s="23">
        <f>BW_c!E12/BW_c!$B12</f>
        <v>9.3963963963963959</v>
      </c>
    </row>
    <row r="13" spans="1:5">
      <c r="A13" t="s">
        <v>28</v>
      </c>
      <c r="B13" s="23">
        <f>BW_c!B13/BW_c!$B13</f>
        <v>1</v>
      </c>
      <c r="C13" s="23">
        <f>BW_c!C13/BW_c!$B13</f>
        <v>1.5384615384615385</v>
      </c>
      <c r="D13" s="23">
        <f>BW_c!D13/BW_c!$B13</f>
        <v>0.5576923076923076</v>
      </c>
      <c r="E13" s="23">
        <f>BW_c!E13/BW_c!$B13</f>
        <v>8.6730769230769216</v>
      </c>
    </row>
    <row r="14" spans="1:5">
      <c r="A14" t="s">
        <v>29</v>
      </c>
      <c r="B14" s="23">
        <f>BW_c!B14/BW_c!$B14</f>
        <v>1</v>
      </c>
      <c r="C14" s="23">
        <f>BW_c!C14/BW_c!$B14</f>
        <v>1.1308411214953269</v>
      </c>
      <c r="D14" s="23">
        <f>BW_c!D14/BW_c!$B14</f>
        <v>3.1495327102803738</v>
      </c>
      <c r="E14" s="23">
        <f>BW_c!E14/BW_c!$B14</f>
        <v>10.869158878504672</v>
      </c>
    </row>
    <row r="15" spans="1:5">
      <c r="A15" t="s">
        <v>30</v>
      </c>
      <c r="B15" s="23">
        <f>BW_c!B15/BW_c!$B15</f>
        <v>1</v>
      </c>
      <c r="C15" s="23">
        <f>BW_c!C15/BW_c!$B15</f>
        <v>1.9834710743801653</v>
      </c>
      <c r="D15" s="23">
        <f>BW_c!D15/BW_c!$B15</f>
        <v>4.4669421487603307</v>
      </c>
      <c r="E15" s="23">
        <f>BW_c!E15/BW_c!$B15</f>
        <v>10.198347107438016</v>
      </c>
    </row>
    <row r="16" spans="1:5">
      <c r="A16" t="s">
        <v>31</v>
      </c>
      <c r="B16" s="23">
        <f>BW_c!B16/BW_c!$B16</f>
        <v>1</v>
      </c>
      <c r="C16" s="23">
        <f>BW_c!C16/BW_c!$B16</f>
        <v>1.3833333333333333</v>
      </c>
      <c r="D16" s="23">
        <f>BW_c!D16/BW_c!$B16</f>
        <v>3.0750000000000002</v>
      </c>
      <c r="E16" s="23">
        <f>BW_c!E16/BW_c!$B16</f>
        <v>8.7333333333333343</v>
      </c>
    </row>
    <row r="17" spans="1:5">
      <c r="A17" t="s">
        <v>32</v>
      </c>
      <c r="B17" s="23">
        <f>BW_c!B17/BW_c!$B17</f>
        <v>1</v>
      </c>
      <c r="C17" s="23">
        <f>BW_c!C17/BW_c!$B17</f>
        <v>2.8189655172413794</v>
      </c>
      <c r="D17" s="23">
        <f>BW_c!D17/BW_c!$B17</f>
        <v>10.948275862068966</v>
      </c>
      <c r="E17" s="23">
        <f>BW_c!E17/BW_c!$B17</f>
        <v>14.879310344827589</v>
      </c>
    </row>
    <row r="18" spans="1:5">
      <c r="A18" s="79" t="s">
        <v>33</v>
      </c>
      <c r="B18" s="81">
        <f>BW_c!B18/BW_c!$B18</f>
        <v>1</v>
      </c>
      <c r="C18" s="81">
        <f>BW_c!C18/BW_c!$B18</f>
        <v>1.0608695652173914</v>
      </c>
      <c r="D18" s="81">
        <f>BW_c!D18/BW_c!$B18</f>
        <v>1.0782608695652174</v>
      </c>
      <c r="E18" s="81">
        <f>BW_c!E18/BW_c!$B18</f>
        <v>1.2478260869565219</v>
      </c>
    </row>
    <row r="19" spans="1:5">
      <c r="A19" s="79" t="s">
        <v>34</v>
      </c>
      <c r="B19" s="81">
        <f>BW_c!B19/BW_c!$B19</f>
        <v>1</v>
      </c>
      <c r="C19" s="81">
        <f>BW_c!C19/BW_c!$B19</f>
        <v>1.0887573964497042</v>
      </c>
      <c r="D19" s="81">
        <f>BW_c!D19/BW_c!$B19</f>
        <v>1.6834319526627222</v>
      </c>
      <c r="E19" s="81">
        <f>BW_c!E19/BW_c!$B19</f>
        <v>2.7692307692307692</v>
      </c>
    </row>
    <row r="20" spans="1:5">
      <c r="A20" s="79" t="s">
        <v>35</v>
      </c>
      <c r="B20" s="81">
        <f>BW_c!B20/BW_c!$B20</f>
        <v>1</v>
      </c>
      <c r="C20" s="81">
        <f>BW_c!C20/BW_c!$B20</f>
        <v>2.2880434782608696</v>
      </c>
      <c r="D20" s="81">
        <f>BW_c!D20/BW_c!$B20</f>
        <v>4.1467391304347823</v>
      </c>
      <c r="E20" s="81">
        <f>BW_c!E20/BW_c!$B20</f>
        <v>4.8478260869565215</v>
      </c>
    </row>
    <row r="21" spans="1:5">
      <c r="A21" s="79" t="s">
        <v>36</v>
      </c>
      <c r="B21" s="81">
        <f>BW_c!B21/BW_c!$B21</f>
        <v>1</v>
      </c>
      <c r="C21" s="81">
        <f>BW_c!C21/BW_c!$B21</f>
        <v>2.313186813186813</v>
      </c>
      <c r="D21" s="81">
        <f>BW_c!D21/BW_c!$B21</f>
        <v>4.2197802197802199</v>
      </c>
      <c r="E21" s="81">
        <f>BW_c!E21/BW_c!$B21</f>
        <v>4.5879120879120876</v>
      </c>
    </row>
    <row r="22" spans="1:5">
      <c r="A22" s="79" t="s">
        <v>37</v>
      </c>
      <c r="B22" s="81">
        <f>BW_c!B22/BW_c!$B22</f>
        <v>1</v>
      </c>
      <c r="C22" s="81">
        <f>BW_c!C22/BW_c!$B22</f>
        <v>1.5349794238683125</v>
      </c>
      <c r="D22" s="81">
        <f>BW_c!D22/BW_c!$B22</f>
        <v>5.9300411522633745</v>
      </c>
      <c r="E22" s="81">
        <f>BW_c!E22/BW_c!$B22</f>
        <v>10.288065843621398</v>
      </c>
    </row>
    <row r="23" spans="1:5">
      <c r="A23" s="79" t="s">
        <v>38</v>
      </c>
      <c r="B23" s="81">
        <f>BW_c!B23/BW_c!$B23</f>
        <v>1</v>
      </c>
      <c r="C23" s="81">
        <f>BW_c!C23/BW_c!$B23</f>
        <v>3.2129629629629628</v>
      </c>
      <c r="D23" s="81">
        <f>BW_c!D23/BW_c!$B23</f>
        <v>11.648148148148147</v>
      </c>
      <c r="E23" s="81">
        <f>BW_c!E23/BW_c!$B23</f>
        <v>16.277777777777775</v>
      </c>
    </row>
  </sheetData>
  <pageMargins left="0" right="0" top="0.39410000000000001" bottom="0.39410000000000001" header="0" footer="0"/>
  <headerFooter>
    <oddHeader>&amp;C&amp;A</oddHeader>
    <oddFooter>&amp;CPage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2"/>
  <sheetViews>
    <sheetView topLeftCell="K1" zoomScale="85" zoomScaleNormal="85" workbookViewId="0">
      <selection activeCell="X6" sqref="X6"/>
    </sheetView>
  </sheetViews>
  <sheetFormatPr defaultRowHeight="14.25"/>
  <cols>
    <col min="2" max="2" width="43.5" bestFit="1" customWidth="1"/>
    <col min="4" max="18" width="9" customWidth="1"/>
    <col min="19" max="19" width="18.625" bestFit="1" customWidth="1"/>
    <col min="20" max="20" width="37.875" bestFit="1" customWidth="1"/>
    <col min="22" max="22" width="19.5" bestFit="1" customWidth="1"/>
    <col min="23" max="23" width="21" bestFit="1" customWidth="1"/>
    <col min="24" max="24" width="21" customWidth="1"/>
    <col min="25" max="25" width="35.375" bestFit="1" customWidth="1"/>
    <col min="26" max="26" width="10.375" bestFit="1" customWidth="1"/>
  </cols>
  <sheetData>
    <row r="2" spans="1:27">
      <c r="B2" s="29" t="s">
        <v>239</v>
      </c>
    </row>
    <row r="3" spans="1:27">
      <c r="B3" s="29"/>
    </row>
    <row r="4" spans="1:27">
      <c r="B4" s="29" t="s">
        <v>240</v>
      </c>
      <c r="Y4" s="271" t="s">
        <v>241</v>
      </c>
    </row>
    <row r="5" spans="1:27">
      <c r="B5" s="29" t="s">
        <v>236</v>
      </c>
      <c r="C5" s="29"/>
    </row>
    <row r="6" spans="1:27">
      <c r="B6" s="29" t="s">
        <v>242</v>
      </c>
      <c r="C6" s="29"/>
    </row>
    <row r="7" spans="1:27">
      <c r="B7" s="29"/>
      <c r="C7" s="29"/>
    </row>
    <row r="8" spans="1:27" ht="15">
      <c r="A8" s="30" t="s">
        <v>196</v>
      </c>
      <c r="C8" s="29" t="s">
        <v>237</v>
      </c>
      <c r="Y8" s="44" t="s">
        <v>102</v>
      </c>
      <c r="Z8" s="44"/>
    </row>
    <row r="9" spans="1:27" ht="15">
      <c r="A9" s="30" t="s">
        <v>105</v>
      </c>
      <c r="B9" s="19" t="s">
        <v>39</v>
      </c>
      <c r="C9" s="20" t="s">
        <v>1</v>
      </c>
      <c r="D9" s="20" t="s">
        <v>2</v>
      </c>
      <c r="E9" s="20" t="s">
        <v>3</v>
      </c>
      <c r="F9" s="21" t="s">
        <v>4</v>
      </c>
      <c r="G9" s="20" t="s">
        <v>5</v>
      </c>
      <c r="H9" s="20" t="s">
        <v>6</v>
      </c>
      <c r="I9" s="20" t="s">
        <v>7</v>
      </c>
      <c r="J9" s="32" t="s">
        <v>8</v>
      </c>
      <c r="K9" s="20" t="s">
        <v>9</v>
      </c>
      <c r="L9" s="20" t="s">
        <v>10</v>
      </c>
      <c r="M9" s="36" t="s">
        <v>11</v>
      </c>
      <c r="N9" s="32" t="s">
        <v>12</v>
      </c>
      <c r="O9" s="20" t="s">
        <v>13</v>
      </c>
      <c r="P9" s="36" t="s">
        <v>14</v>
      </c>
      <c r="Q9" s="36" t="s">
        <v>15</v>
      </c>
      <c r="R9" s="32" t="s">
        <v>16</v>
      </c>
      <c r="S9" s="260" t="s">
        <v>233</v>
      </c>
      <c r="T9" s="46" t="s">
        <v>197</v>
      </c>
      <c r="U9" s="46" t="s">
        <v>114</v>
      </c>
      <c r="V9" s="46" t="s">
        <v>106</v>
      </c>
      <c r="W9" s="46" t="s">
        <v>107</v>
      </c>
      <c r="X9" s="46" t="s">
        <v>199</v>
      </c>
      <c r="Y9" s="45" t="s">
        <v>103</v>
      </c>
      <c r="Z9" s="259" t="s">
        <v>86</v>
      </c>
      <c r="AA9" s="45" t="s">
        <v>198</v>
      </c>
    </row>
    <row r="10" spans="1:27">
      <c r="A10">
        <v>15</v>
      </c>
      <c r="B10" t="s">
        <v>59</v>
      </c>
      <c r="C10">
        <v>0.67</v>
      </c>
      <c r="D10">
        <v>0.19</v>
      </c>
      <c r="E10">
        <v>0.26</v>
      </c>
      <c r="F10" s="261">
        <v>0.6</v>
      </c>
      <c r="G10">
        <v>0.69</v>
      </c>
      <c r="H10">
        <v>0.2</v>
      </c>
      <c r="I10">
        <v>0.28999999999999998</v>
      </c>
      <c r="J10" s="267">
        <v>0.94</v>
      </c>
      <c r="K10">
        <v>0.19</v>
      </c>
      <c r="L10">
        <v>0.21</v>
      </c>
      <c r="M10" s="269">
        <v>0.34</v>
      </c>
      <c r="N10" s="267">
        <v>1.2</v>
      </c>
      <c r="O10">
        <v>0.82</v>
      </c>
      <c r="P10" s="269">
        <v>0.82</v>
      </c>
      <c r="Q10" s="269">
        <v>0.82</v>
      </c>
      <c r="R10" s="267">
        <v>0.82</v>
      </c>
      <c r="S10">
        <f>SUM(C10:R10)</f>
        <v>9.06</v>
      </c>
      <c r="T10" t="str">
        <f>B10</f>
        <v>ipres-4M</v>
      </c>
      <c r="U10">
        <v>1</v>
      </c>
      <c r="V10" s="47" t="str">
        <f>IF(T10&lt;&gt;Y10,"no","+")</f>
        <v>+</v>
      </c>
      <c r="W10" s="47" t="str">
        <f>IF(S10&lt;&gt;Z10,"no","+")</f>
        <v>+</v>
      </c>
      <c r="X10" s="47" t="str">
        <f>IF(A10&lt;&gt;AA10,"no","+")</f>
        <v>+</v>
      </c>
      <c r="Y10" s="44" t="str">
        <f>IPC!R4</f>
        <v>ipres-4M</v>
      </c>
      <c r="Z10" s="240">
        <f>IPC!Z4</f>
        <v>9.0599999999999987</v>
      </c>
      <c r="AA10" s="44">
        <f>IPC!U4</f>
        <v>15</v>
      </c>
    </row>
    <row r="11" spans="1:27">
      <c r="A11">
        <v>8</v>
      </c>
      <c r="B11" t="s">
        <v>52</v>
      </c>
      <c r="C11">
        <v>0.67</v>
      </c>
      <c r="D11">
        <v>0.8</v>
      </c>
      <c r="E11">
        <v>1.19</v>
      </c>
      <c r="F11" s="261">
        <v>0.63</v>
      </c>
      <c r="G11">
        <v>0.69</v>
      </c>
      <c r="H11">
        <v>0.85</v>
      </c>
      <c r="I11">
        <v>0.28000000000000003</v>
      </c>
      <c r="J11" s="267">
        <v>0.73</v>
      </c>
      <c r="K11">
        <v>0.19</v>
      </c>
      <c r="L11">
        <v>0.21</v>
      </c>
      <c r="M11" s="269">
        <v>0.35</v>
      </c>
      <c r="N11" s="267">
        <v>1.1299999999999999</v>
      </c>
      <c r="O11">
        <v>0.82</v>
      </c>
      <c r="P11" s="269">
        <v>0.82</v>
      </c>
      <c r="Q11" s="269">
        <v>0.82</v>
      </c>
      <c r="R11" s="267">
        <v>0.82</v>
      </c>
      <c r="S11">
        <f t="shared" ref="S11:S25" si="0">SUM(C11:R11)</f>
        <v>11</v>
      </c>
      <c r="T11" t="str">
        <f t="shared" ref="T11:T31" si="1">B11</f>
        <v>4M-reassembly</v>
      </c>
      <c r="U11">
        <v>1</v>
      </c>
      <c r="V11" s="47" t="str">
        <f t="shared" ref="V11:V31" si="2">IF(T11&lt;&gt;Y11,"no","+")</f>
        <v>+</v>
      </c>
      <c r="W11" s="47" t="str">
        <f t="shared" ref="W11:W31" si="3">IF(S11&lt;&gt;Z11,"no","+")</f>
        <v>+</v>
      </c>
      <c r="X11" s="47" t="str">
        <f t="shared" ref="X11:X31" si="4">IF(A11&lt;&gt;AA11,"no","+")</f>
        <v>+</v>
      </c>
      <c r="Y11" s="44" t="str">
        <f>IPC!R5</f>
        <v>4M-reassembly</v>
      </c>
      <c r="Z11" s="240">
        <f>IPC!Z5</f>
        <v>11</v>
      </c>
      <c r="AA11" s="44">
        <f>IPC!U5</f>
        <v>8</v>
      </c>
    </row>
    <row r="12" spans="1:27">
      <c r="A12">
        <v>2</v>
      </c>
      <c r="B12" s="29" t="s">
        <v>101</v>
      </c>
      <c r="C12">
        <v>0.72</v>
      </c>
      <c r="D12">
        <v>0.8</v>
      </c>
      <c r="E12">
        <v>0.22</v>
      </c>
      <c r="F12" s="261">
        <v>0.4</v>
      </c>
      <c r="G12">
        <v>0.78</v>
      </c>
      <c r="H12">
        <v>0.83</v>
      </c>
      <c r="I12">
        <v>0.24</v>
      </c>
      <c r="J12" s="267">
        <v>0.47</v>
      </c>
      <c r="K12">
        <v>0.87</v>
      </c>
      <c r="L12">
        <v>0.93</v>
      </c>
      <c r="M12" s="269">
        <v>1.32</v>
      </c>
      <c r="N12" s="267">
        <v>0.81</v>
      </c>
      <c r="O12">
        <v>0.85</v>
      </c>
      <c r="P12" s="269">
        <v>0.85</v>
      </c>
      <c r="Q12" s="269">
        <v>0.85</v>
      </c>
      <c r="R12" s="267">
        <v>0.85</v>
      </c>
      <c r="S12">
        <f t="shared" si="0"/>
        <v>11.79</v>
      </c>
      <c r="T12" t="str">
        <f t="shared" si="1"/>
        <v>4M-check-reassembly</v>
      </c>
      <c r="U12">
        <v>1</v>
      </c>
      <c r="V12" s="47" t="str">
        <f t="shared" si="2"/>
        <v>+</v>
      </c>
      <c r="W12" s="47" t="str">
        <f t="shared" si="3"/>
        <v>+</v>
      </c>
      <c r="X12" s="47" t="str">
        <f t="shared" si="4"/>
        <v>+</v>
      </c>
      <c r="Y12" s="44" t="str">
        <f>IPC!R6</f>
        <v>4M-check-reassembly</v>
      </c>
      <c r="Z12" s="240">
        <f>IPC!Z6</f>
        <v>11.790000000000001</v>
      </c>
      <c r="AA12" s="44">
        <f>IPC!U6</f>
        <v>2</v>
      </c>
    </row>
    <row r="13" spans="1:27">
      <c r="A13" s="48">
        <v>4</v>
      </c>
      <c r="B13" t="s">
        <v>48</v>
      </c>
      <c r="C13">
        <v>0.72</v>
      </c>
      <c r="D13">
        <v>0.28999999999999998</v>
      </c>
      <c r="E13">
        <v>1.43</v>
      </c>
      <c r="F13" s="261">
        <v>2.97</v>
      </c>
      <c r="G13">
        <v>0.78</v>
      </c>
      <c r="H13">
        <v>0.79</v>
      </c>
      <c r="I13">
        <v>0.42</v>
      </c>
      <c r="J13" s="267">
        <v>1.27</v>
      </c>
      <c r="K13">
        <v>0.81</v>
      </c>
      <c r="L13">
        <v>1</v>
      </c>
      <c r="M13" s="269">
        <v>0.52</v>
      </c>
      <c r="N13" s="267">
        <v>1.37</v>
      </c>
      <c r="O13">
        <v>0.85</v>
      </c>
      <c r="P13" s="269">
        <v>0.85</v>
      </c>
      <c r="Q13" s="269">
        <v>0.85</v>
      </c>
      <c r="R13" s="267">
        <v>0.85</v>
      </c>
      <c r="S13">
        <f t="shared" si="0"/>
        <v>15.77</v>
      </c>
      <c r="T13" t="str">
        <f t="shared" si="1"/>
        <v>4M-check-reassembly-tcp</v>
      </c>
      <c r="U13">
        <v>1</v>
      </c>
      <c r="V13" s="47" t="str">
        <f t="shared" si="2"/>
        <v>+</v>
      </c>
      <c r="W13" s="47" t="str">
        <f t="shared" si="3"/>
        <v>+</v>
      </c>
      <c r="X13" s="47" t="str">
        <f t="shared" si="4"/>
        <v>+</v>
      </c>
      <c r="Y13" s="44" t="str">
        <f>IPC!R7</f>
        <v>4M-check-reassembly-tcp</v>
      </c>
      <c r="Z13" s="240">
        <f>IPC!Z7</f>
        <v>15.769999999999998</v>
      </c>
      <c r="AA13" s="44">
        <f>IPC!U7</f>
        <v>4</v>
      </c>
    </row>
    <row r="14" spans="1:27">
      <c r="A14">
        <v>3</v>
      </c>
      <c r="B14" s="29" t="s">
        <v>47</v>
      </c>
      <c r="C14">
        <v>0.62</v>
      </c>
      <c r="D14">
        <v>0.72</v>
      </c>
      <c r="E14">
        <v>1.29</v>
      </c>
      <c r="F14" s="261">
        <v>2.4700000000000002</v>
      </c>
      <c r="G14">
        <v>0.89</v>
      </c>
      <c r="H14">
        <v>1.1000000000000001</v>
      </c>
      <c r="I14">
        <v>0.63</v>
      </c>
      <c r="J14" s="267">
        <v>3.06</v>
      </c>
      <c r="K14">
        <v>1.02</v>
      </c>
      <c r="L14">
        <v>1.75</v>
      </c>
      <c r="M14" s="269">
        <v>5.92</v>
      </c>
      <c r="N14" s="267">
        <v>3.02</v>
      </c>
      <c r="O14">
        <v>0.84</v>
      </c>
      <c r="P14" s="269">
        <v>0.84</v>
      </c>
      <c r="Q14" s="269">
        <v>0.84</v>
      </c>
      <c r="R14" s="267">
        <v>0.84</v>
      </c>
      <c r="S14">
        <f t="shared" si="0"/>
        <v>25.849999999999998</v>
      </c>
      <c r="T14" t="str">
        <f t="shared" si="1"/>
        <v>4M-check-reassembly-tcp-cmykw2-rotate</v>
      </c>
      <c r="U14">
        <v>1</v>
      </c>
      <c r="V14" s="47" t="str">
        <f t="shared" si="2"/>
        <v>+</v>
      </c>
      <c r="W14" s="47" t="str">
        <f t="shared" si="3"/>
        <v>+</v>
      </c>
      <c r="X14" s="47" t="str">
        <f t="shared" si="4"/>
        <v>+</v>
      </c>
      <c r="Y14" s="44" t="str">
        <f>IPC!R8</f>
        <v>4M-check-reassembly-tcp-cmykw2-rotate</v>
      </c>
      <c r="Z14" s="240">
        <f>IPC!Z8</f>
        <v>25.849999999999998</v>
      </c>
      <c r="AA14" s="44">
        <f>IPC!U8</f>
        <v>3</v>
      </c>
    </row>
    <row r="15" spans="1:27">
      <c r="A15">
        <v>1</v>
      </c>
      <c r="B15" t="s">
        <v>46</v>
      </c>
      <c r="C15">
        <v>0.52</v>
      </c>
      <c r="D15">
        <v>0.8</v>
      </c>
      <c r="E15">
        <v>1.76</v>
      </c>
      <c r="F15" s="261">
        <v>2.79</v>
      </c>
      <c r="G15">
        <v>0.59</v>
      </c>
      <c r="H15">
        <v>1</v>
      </c>
      <c r="I15">
        <v>1.35</v>
      </c>
      <c r="J15" s="267">
        <v>2.3199999999999998</v>
      </c>
      <c r="K15">
        <v>0.72</v>
      </c>
      <c r="L15">
        <v>1.1299999999999999</v>
      </c>
      <c r="M15" s="269">
        <v>1.6</v>
      </c>
      <c r="N15" s="267">
        <v>1.75</v>
      </c>
      <c r="O15">
        <v>0.82</v>
      </c>
      <c r="P15" s="269">
        <v>1.39</v>
      </c>
      <c r="Q15" s="269">
        <v>1.4</v>
      </c>
      <c r="R15" s="267">
        <v>1.01</v>
      </c>
      <c r="S15">
        <f t="shared" si="0"/>
        <v>20.95</v>
      </c>
      <c r="T15" t="str">
        <f t="shared" si="1"/>
        <v>4M-check</v>
      </c>
      <c r="U15">
        <v>1</v>
      </c>
      <c r="V15" s="47" t="str">
        <f t="shared" si="2"/>
        <v>+</v>
      </c>
      <c r="W15" s="47" t="str">
        <f t="shared" si="3"/>
        <v>+</v>
      </c>
      <c r="X15" s="47" t="str">
        <f t="shared" si="4"/>
        <v>+</v>
      </c>
      <c r="Y15" s="44" t="str">
        <f>IPC!R9</f>
        <v>4M-check</v>
      </c>
      <c r="Z15" s="240">
        <f>IPC!Z9</f>
        <v>20.950000000000003</v>
      </c>
      <c r="AA15" s="44">
        <f>IPC!U9</f>
        <v>1</v>
      </c>
    </row>
    <row r="16" spans="1:27">
      <c r="A16">
        <v>18</v>
      </c>
      <c r="B16" t="s">
        <v>62</v>
      </c>
      <c r="C16">
        <v>0.79</v>
      </c>
      <c r="D16">
        <v>1.1000000000000001</v>
      </c>
      <c r="E16">
        <v>1.67</v>
      </c>
      <c r="F16" s="261">
        <v>1.64</v>
      </c>
      <c r="G16">
        <v>0.88</v>
      </c>
      <c r="H16">
        <v>1.73</v>
      </c>
      <c r="I16">
        <v>2.2999999999999998</v>
      </c>
      <c r="J16" s="267">
        <v>2.56</v>
      </c>
      <c r="K16">
        <v>1.23</v>
      </c>
      <c r="L16">
        <v>1.97</v>
      </c>
      <c r="M16" s="269">
        <v>2.1800000000000002</v>
      </c>
      <c r="N16" s="267">
        <v>2.11</v>
      </c>
      <c r="O16">
        <v>1.19</v>
      </c>
      <c r="P16" s="269">
        <v>1.89</v>
      </c>
      <c r="Q16" s="269">
        <v>1.66</v>
      </c>
      <c r="R16" s="267">
        <v>0.61</v>
      </c>
      <c r="S16">
        <f t="shared" si="0"/>
        <v>25.51</v>
      </c>
      <c r="T16" t="str">
        <f t="shared" si="1"/>
        <v>rotate-34kX128w1</v>
      </c>
      <c r="U16">
        <v>1</v>
      </c>
      <c r="V16" s="47" t="str">
        <f t="shared" si="2"/>
        <v>+</v>
      </c>
      <c r="W16" s="47" t="str">
        <f t="shared" si="3"/>
        <v>+</v>
      </c>
      <c r="X16" s="47" t="str">
        <f t="shared" si="4"/>
        <v>+</v>
      </c>
      <c r="Y16" s="44" t="str">
        <f>IPC!R10</f>
        <v>rotate-34kX128w1</v>
      </c>
      <c r="Z16" s="240">
        <f>IPC!Z10</f>
        <v>25.509999999999998</v>
      </c>
      <c r="AA16" s="44">
        <f>IPC!U10</f>
        <v>18</v>
      </c>
    </row>
    <row r="17" spans="1:27">
      <c r="A17" s="48">
        <v>21</v>
      </c>
      <c r="B17" t="s">
        <v>65</v>
      </c>
      <c r="C17">
        <v>0.37</v>
      </c>
      <c r="D17">
        <v>0.67</v>
      </c>
      <c r="E17">
        <v>1.38</v>
      </c>
      <c r="F17" s="261">
        <v>1.96</v>
      </c>
      <c r="G17">
        <v>0.74</v>
      </c>
      <c r="H17">
        <v>1.39</v>
      </c>
      <c r="I17">
        <v>4.99</v>
      </c>
      <c r="J17" s="267">
        <v>0.64</v>
      </c>
      <c r="K17">
        <v>0.92</v>
      </c>
      <c r="L17">
        <v>2.06</v>
      </c>
      <c r="M17" s="269">
        <v>6.55</v>
      </c>
      <c r="N17" s="267">
        <v>5.56</v>
      </c>
      <c r="O17">
        <v>1.29</v>
      </c>
      <c r="P17" s="269">
        <v>2.38</v>
      </c>
      <c r="Q17" s="269">
        <v>2.77</v>
      </c>
      <c r="R17" s="267">
        <v>0.61</v>
      </c>
      <c r="S17">
        <f t="shared" si="0"/>
        <v>34.28</v>
      </c>
      <c r="T17" t="str">
        <f t="shared" si="1"/>
        <v>rotate-color1Mp</v>
      </c>
      <c r="U17">
        <v>1</v>
      </c>
      <c r="V17" s="47" t="str">
        <f t="shared" si="2"/>
        <v>+</v>
      </c>
      <c r="W17" s="47" t="str">
        <f t="shared" si="3"/>
        <v>+</v>
      </c>
      <c r="X17" s="47" t="str">
        <f t="shared" si="4"/>
        <v>+</v>
      </c>
      <c r="Y17" s="44" t="str">
        <f>IPC!R11</f>
        <v>rotate-color1Mp</v>
      </c>
      <c r="Z17" s="240">
        <f>IPC!Z11</f>
        <v>34.28</v>
      </c>
      <c r="AA17" s="44">
        <f>IPC!U11</f>
        <v>21</v>
      </c>
    </row>
    <row r="18" spans="1:27">
      <c r="A18">
        <v>7</v>
      </c>
      <c r="B18" t="s">
        <v>51</v>
      </c>
      <c r="C18">
        <v>0.39</v>
      </c>
      <c r="D18">
        <v>0.57999999999999996</v>
      </c>
      <c r="E18">
        <v>1.48</v>
      </c>
      <c r="F18" s="261">
        <v>1.8</v>
      </c>
      <c r="G18">
        <v>0.83</v>
      </c>
      <c r="H18">
        <v>0.22</v>
      </c>
      <c r="I18">
        <v>2.94</v>
      </c>
      <c r="J18" s="267">
        <v>2.82</v>
      </c>
      <c r="K18">
        <v>1.57</v>
      </c>
      <c r="L18">
        <v>3.96</v>
      </c>
      <c r="M18" s="269">
        <v>7.41</v>
      </c>
      <c r="N18" s="267">
        <v>0.48</v>
      </c>
      <c r="O18">
        <v>2.17</v>
      </c>
      <c r="P18" s="269">
        <v>8.6999999999999993</v>
      </c>
      <c r="Q18" s="269">
        <v>8.1199999999999992</v>
      </c>
      <c r="R18" s="267">
        <v>1.94</v>
      </c>
      <c r="S18">
        <f t="shared" si="0"/>
        <v>45.409999999999989</v>
      </c>
      <c r="T18" t="str">
        <f t="shared" si="1"/>
        <v>4M-cmykw2-rotatew2</v>
      </c>
      <c r="U18">
        <v>1</v>
      </c>
      <c r="V18" s="47" t="str">
        <f t="shared" si="2"/>
        <v>+</v>
      </c>
      <c r="W18" s="47" t="str">
        <f t="shared" si="3"/>
        <v>+</v>
      </c>
      <c r="X18" s="47" t="str">
        <f t="shared" si="4"/>
        <v>+</v>
      </c>
      <c r="Y18" s="44" t="str">
        <f>IPC!R12</f>
        <v>4M-cmykw2-rotatew2</v>
      </c>
      <c r="Z18" s="240">
        <f>IPC!Z12</f>
        <v>45.409999999999989</v>
      </c>
      <c r="AA18" s="44">
        <f>IPC!U12</f>
        <v>7</v>
      </c>
    </row>
    <row r="19" spans="1:27">
      <c r="A19">
        <v>9</v>
      </c>
      <c r="B19" t="s">
        <v>53</v>
      </c>
      <c r="C19">
        <v>0.32</v>
      </c>
      <c r="D19">
        <v>0.64</v>
      </c>
      <c r="E19">
        <v>1.1100000000000001</v>
      </c>
      <c r="F19" s="261">
        <v>1.23</v>
      </c>
      <c r="G19">
        <v>0.68</v>
      </c>
      <c r="H19">
        <v>1.4</v>
      </c>
      <c r="I19">
        <v>3.26</v>
      </c>
      <c r="J19" s="267">
        <v>1.18</v>
      </c>
      <c r="K19">
        <v>1.47</v>
      </c>
      <c r="L19">
        <v>5.47</v>
      </c>
      <c r="M19" s="269">
        <v>3.06</v>
      </c>
      <c r="N19" s="267">
        <v>5.67</v>
      </c>
      <c r="O19">
        <v>2.4</v>
      </c>
      <c r="P19" s="269">
        <v>3.32</v>
      </c>
      <c r="Q19" s="269">
        <v>4.21</v>
      </c>
      <c r="R19" s="267">
        <v>0.61</v>
      </c>
      <c r="S19">
        <f t="shared" si="0"/>
        <v>36.03</v>
      </c>
      <c r="T19" t="str">
        <f t="shared" si="1"/>
        <v>4M-rotatew2</v>
      </c>
      <c r="U19">
        <v>1</v>
      </c>
      <c r="V19" s="47" t="str">
        <f t="shared" si="2"/>
        <v>+</v>
      </c>
      <c r="W19" s="47" t="str">
        <f t="shared" si="3"/>
        <v>+</v>
      </c>
      <c r="X19" s="47" t="str">
        <f t="shared" si="4"/>
        <v>+</v>
      </c>
      <c r="Y19" s="44" t="str">
        <f>IPC!R13</f>
        <v>4M-rotatew2</v>
      </c>
      <c r="Z19" s="240">
        <f>IPC!Z13</f>
        <v>36.03</v>
      </c>
      <c r="AA19" s="44">
        <f>IPC!U13</f>
        <v>9</v>
      </c>
    </row>
    <row r="20" spans="1:27">
      <c r="A20">
        <v>10</v>
      </c>
      <c r="B20" t="s">
        <v>54</v>
      </c>
      <c r="C20">
        <v>0.76</v>
      </c>
      <c r="D20">
        <v>1.44</v>
      </c>
      <c r="E20">
        <v>0.66</v>
      </c>
      <c r="F20" s="261">
        <v>14.99</v>
      </c>
      <c r="G20">
        <v>0.76</v>
      </c>
      <c r="H20">
        <v>1.44</v>
      </c>
      <c r="I20">
        <v>0.66</v>
      </c>
      <c r="J20" s="267">
        <v>14.99</v>
      </c>
      <c r="K20">
        <v>0.76</v>
      </c>
      <c r="L20">
        <v>1.44</v>
      </c>
      <c r="M20" s="269">
        <v>3.17</v>
      </c>
      <c r="N20" s="267">
        <v>14.54</v>
      </c>
      <c r="O20">
        <v>0.76</v>
      </c>
      <c r="P20" s="269">
        <v>1.44</v>
      </c>
      <c r="Q20" s="269">
        <v>3.17</v>
      </c>
      <c r="R20" s="267">
        <v>14.54</v>
      </c>
      <c r="S20">
        <f t="shared" si="0"/>
        <v>75.52</v>
      </c>
      <c r="T20" t="str">
        <f t="shared" si="1"/>
        <v>4M-tcp-mixed</v>
      </c>
      <c r="U20">
        <v>1</v>
      </c>
      <c r="V20" s="47" t="str">
        <f t="shared" si="2"/>
        <v>+</v>
      </c>
      <c r="W20" s="47" t="str">
        <f t="shared" si="3"/>
        <v>+</v>
      </c>
      <c r="X20" s="47" t="str">
        <f t="shared" si="4"/>
        <v>+</v>
      </c>
      <c r="Y20" s="44" t="str">
        <f>IPC!R14</f>
        <v>4M-tcp-mixed</v>
      </c>
      <c r="Z20" s="240">
        <f>IPC!Z14</f>
        <v>75.52000000000001</v>
      </c>
      <c r="AA20" s="44">
        <f>IPC!U14</f>
        <v>10</v>
      </c>
    </row>
    <row r="21" spans="1:27">
      <c r="A21" s="48">
        <v>16</v>
      </c>
      <c r="B21" t="s">
        <v>60</v>
      </c>
      <c r="C21">
        <v>0.93</v>
      </c>
      <c r="D21">
        <v>1.9</v>
      </c>
      <c r="E21">
        <v>0.47</v>
      </c>
      <c r="F21" s="261">
        <v>7.89</v>
      </c>
      <c r="G21">
        <v>1.1599999999999999</v>
      </c>
      <c r="H21">
        <v>2.4</v>
      </c>
      <c r="I21">
        <v>4.84</v>
      </c>
      <c r="J21" s="267">
        <v>6.9</v>
      </c>
      <c r="K21">
        <v>1.27</v>
      </c>
      <c r="L21">
        <v>2.37</v>
      </c>
      <c r="M21" s="269">
        <v>4.3099999999999996</v>
      </c>
      <c r="N21" s="267">
        <v>5.03</v>
      </c>
      <c r="O21">
        <v>1.26</v>
      </c>
      <c r="P21" s="269">
        <v>0.27</v>
      </c>
      <c r="Q21" s="269">
        <v>2.88</v>
      </c>
      <c r="R21" s="267">
        <v>2.02</v>
      </c>
      <c r="S21">
        <f t="shared" si="0"/>
        <v>45.900000000000013</v>
      </c>
      <c r="T21" t="str">
        <f t="shared" si="1"/>
        <v>md5-4M</v>
      </c>
      <c r="U21">
        <v>1</v>
      </c>
      <c r="V21" s="47" t="str">
        <f t="shared" si="2"/>
        <v>+</v>
      </c>
      <c r="W21" s="47" t="str">
        <f t="shared" si="3"/>
        <v>+</v>
      </c>
      <c r="X21" s="47" t="str">
        <f t="shared" si="4"/>
        <v>+</v>
      </c>
      <c r="Y21" s="44" t="str">
        <f>IPC!R15</f>
        <v>md5-4M</v>
      </c>
      <c r="Z21" s="240">
        <f>IPC!Z15</f>
        <v>45.9</v>
      </c>
      <c r="AA21" s="44">
        <f>IPC!U15</f>
        <v>16</v>
      </c>
    </row>
    <row r="22" spans="1:27">
      <c r="A22" s="266">
        <v>5</v>
      </c>
      <c r="B22" t="s">
        <v>50</v>
      </c>
      <c r="C22">
        <v>0.87</v>
      </c>
      <c r="D22">
        <v>0.9</v>
      </c>
      <c r="E22">
        <v>2.75</v>
      </c>
      <c r="F22" s="261">
        <v>7.54</v>
      </c>
      <c r="G22">
        <v>0.85</v>
      </c>
      <c r="H22">
        <v>2.12</v>
      </c>
      <c r="I22">
        <v>7.69</v>
      </c>
      <c r="J22" s="267">
        <v>8.89</v>
      </c>
      <c r="K22">
        <v>0.24</v>
      </c>
      <c r="L22">
        <v>3.08</v>
      </c>
      <c r="M22" s="269">
        <v>9.34</v>
      </c>
      <c r="N22" s="267">
        <v>5.72</v>
      </c>
      <c r="O22">
        <v>0.84</v>
      </c>
      <c r="P22" s="269">
        <v>0.84</v>
      </c>
      <c r="Q22" s="269">
        <v>0.84</v>
      </c>
      <c r="R22" s="267">
        <v>0.84</v>
      </c>
      <c r="S22">
        <f t="shared" si="0"/>
        <v>53.350000000000009</v>
      </c>
      <c r="T22" t="str">
        <f t="shared" si="1"/>
        <v>4M-check-reassembly-tcp-x264w2</v>
      </c>
      <c r="U22">
        <v>1</v>
      </c>
      <c r="V22" s="47" t="str">
        <f t="shared" si="2"/>
        <v>+</v>
      </c>
      <c r="W22" s="47" t="str">
        <f t="shared" si="3"/>
        <v>+</v>
      </c>
      <c r="X22" s="47" t="str">
        <f t="shared" si="4"/>
        <v>+</v>
      </c>
      <c r="Y22" s="44" t="str">
        <f>IPC!R16</f>
        <v>4M-check-reassembly-tcp-x264w2</v>
      </c>
      <c r="Z22" s="240">
        <f>IPC!Z16</f>
        <v>53.35</v>
      </c>
      <c r="AA22" s="44">
        <f>IPC!U16</f>
        <v>5</v>
      </c>
    </row>
    <row r="23" spans="1:27">
      <c r="A23">
        <v>17</v>
      </c>
      <c r="B23" t="s">
        <v>61</v>
      </c>
      <c r="C23">
        <v>0.77</v>
      </c>
      <c r="D23">
        <v>2.0699999999999998</v>
      </c>
      <c r="E23">
        <v>4.7300000000000004</v>
      </c>
      <c r="F23" s="261">
        <v>9.15</v>
      </c>
      <c r="G23">
        <v>1.1299999999999999</v>
      </c>
      <c r="H23">
        <v>2.39</v>
      </c>
      <c r="I23">
        <v>5.64</v>
      </c>
      <c r="J23" s="267">
        <v>8.32</v>
      </c>
      <c r="K23">
        <v>1.39</v>
      </c>
      <c r="L23">
        <v>2.72</v>
      </c>
      <c r="M23" s="269">
        <v>3.99</v>
      </c>
      <c r="N23" s="267">
        <v>5.26</v>
      </c>
      <c r="O23">
        <v>1.41</v>
      </c>
      <c r="P23" s="269">
        <v>2.04</v>
      </c>
      <c r="Q23" s="269">
        <v>2.0299999999999998</v>
      </c>
      <c r="R23" s="267">
        <v>1.67</v>
      </c>
      <c r="S23">
        <f t="shared" si="0"/>
        <v>54.71</v>
      </c>
      <c r="T23" t="str">
        <f t="shared" si="1"/>
        <v>rgbcmyk-4M</v>
      </c>
      <c r="U23">
        <v>1</v>
      </c>
      <c r="V23" s="47" t="str">
        <f t="shared" si="2"/>
        <v>+</v>
      </c>
      <c r="W23" s="47" t="str">
        <f t="shared" si="3"/>
        <v>+</v>
      </c>
      <c r="X23" s="47" t="str">
        <f t="shared" si="4"/>
        <v>+</v>
      </c>
      <c r="Y23" s="44" t="str">
        <f>IPC!R17</f>
        <v>rgbcmyk-4M</v>
      </c>
      <c r="Z23" s="240">
        <f>IPC!Z17</f>
        <v>54.71</v>
      </c>
      <c r="AA23" s="44">
        <f>IPC!U17</f>
        <v>17</v>
      </c>
    </row>
    <row r="24" spans="1:27">
      <c r="A24">
        <v>13</v>
      </c>
      <c r="B24" t="s">
        <v>57</v>
      </c>
      <c r="C24">
        <v>0.7</v>
      </c>
      <c r="D24">
        <v>1.71</v>
      </c>
      <c r="E24">
        <v>5.56</v>
      </c>
      <c r="F24" s="261">
        <v>16.82</v>
      </c>
      <c r="G24">
        <v>0.99</v>
      </c>
      <c r="H24">
        <v>0.75</v>
      </c>
      <c r="I24">
        <v>0.45</v>
      </c>
      <c r="J24" s="267">
        <v>11.41</v>
      </c>
      <c r="K24">
        <v>0.66</v>
      </c>
      <c r="L24">
        <v>1.71</v>
      </c>
      <c r="M24" s="269">
        <v>7.59</v>
      </c>
      <c r="N24" s="267">
        <v>5.27</v>
      </c>
      <c r="O24">
        <v>3.92</v>
      </c>
      <c r="P24" s="269">
        <v>8.91</v>
      </c>
      <c r="Q24" s="269">
        <v>5.81</v>
      </c>
      <c r="R24" s="267">
        <v>4.22</v>
      </c>
      <c r="S24">
        <f t="shared" si="0"/>
        <v>76.47999999999999</v>
      </c>
      <c r="T24" t="str">
        <f t="shared" si="1"/>
        <v>iDCT-4M</v>
      </c>
      <c r="U24">
        <v>1</v>
      </c>
      <c r="V24" s="47" t="str">
        <f t="shared" si="2"/>
        <v>+</v>
      </c>
      <c r="W24" s="47" t="str">
        <f t="shared" si="3"/>
        <v>+</v>
      </c>
      <c r="X24" s="47" t="str">
        <f t="shared" si="4"/>
        <v>+</v>
      </c>
      <c r="Y24" s="44" t="str">
        <f>IPC!R18</f>
        <v>iDCT-4M</v>
      </c>
      <c r="Z24" s="240">
        <f>IPC!Z18</f>
        <v>76.48</v>
      </c>
      <c r="AA24" s="44">
        <f>IPC!U18</f>
        <v>13</v>
      </c>
    </row>
    <row r="25" spans="1:27">
      <c r="A25" s="48">
        <v>11</v>
      </c>
      <c r="B25" t="s">
        <v>55</v>
      </c>
      <c r="C25">
        <v>0.89</v>
      </c>
      <c r="D25">
        <v>3.04</v>
      </c>
      <c r="E25">
        <v>10.119999999999999</v>
      </c>
      <c r="F25" s="261">
        <v>11.66</v>
      </c>
      <c r="G25">
        <v>2.5499999999999998</v>
      </c>
      <c r="H25">
        <v>8.81</v>
      </c>
      <c r="I25">
        <v>13.72</v>
      </c>
      <c r="J25" s="267">
        <v>5.0999999999999996</v>
      </c>
      <c r="K25">
        <v>3.66</v>
      </c>
      <c r="L25">
        <v>11.15</v>
      </c>
      <c r="M25" s="269">
        <v>8.9700000000000006</v>
      </c>
      <c r="N25" s="267">
        <v>4.1500000000000004</v>
      </c>
      <c r="O25">
        <v>3.66</v>
      </c>
      <c r="P25" s="269">
        <v>11.15</v>
      </c>
      <c r="Q25" s="269">
        <v>8.9700000000000006</v>
      </c>
      <c r="R25" s="267">
        <v>4.1500000000000004</v>
      </c>
      <c r="S25">
        <f t="shared" si="0"/>
        <v>111.75000000000001</v>
      </c>
      <c r="T25" t="str">
        <f t="shared" si="1"/>
        <v>4M-x264w2</v>
      </c>
      <c r="U25">
        <v>1</v>
      </c>
      <c r="V25" s="47" t="str">
        <f t="shared" si="2"/>
        <v>+</v>
      </c>
      <c r="W25" s="47" t="str">
        <f t="shared" si="3"/>
        <v>+</v>
      </c>
      <c r="X25" s="47" t="str">
        <f t="shared" si="4"/>
        <v>+</v>
      </c>
      <c r="Y25" s="44" t="str">
        <f>IPC!R19</f>
        <v>4M-x264w2</v>
      </c>
      <c r="Z25" s="240">
        <f>IPC!Z19</f>
        <v>111.75</v>
      </c>
      <c r="AA25" s="44">
        <f>IPC!U19</f>
        <v>11</v>
      </c>
    </row>
    <row r="26" spans="1:27">
      <c r="A26" s="79">
        <v>12</v>
      </c>
      <c r="B26" s="79" t="s">
        <v>56</v>
      </c>
      <c r="C26" s="79">
        <v>0.42</v>
      </c>
      <c r="D26" s="79">
        <v>0.44</v>
      </c>
      <c r="E26" s="79">
        <v>0.44</v>
      </c>
      <c r="F26" s="262">
        <v>0.52</v>
      </c>
      <c r="G26" s="79">
        <v>0.42</v>
      </c>
      <c r="H26" s="79">
        <v>0.44</v>
      </c>
      <c r="I26" s="79">
        <v>0.44</v>
      </c>
      <c r="J26" s="268">
        <v>0.52</v>
      </c>
      <c r="K26" s="79">
        <v>0.42</v>
      </c>
      <c r="L26" s="79">
        <v>0.44</v>
      </c>
      <c r="M26" s="270">
        <v>0.43</v>
      </c>
      <c r="N26" s="268">
        <v>0.53</v>
      </c>
      <c r="O26" s="79">
        <v>0.42</v>
      </c>
      <c r="P26" s="270">
        <v>0.44</v>
      </c>
      <c r="Q26" s="270">
        <v>0.43</v>
      </c>
      <c r="R26" s="268">
        <v>0.53</v>
      </c>
      <c r="S26" s="79">
        <f>SUM(C26:R26)</f>
        <v>7.2800000000000011</v>
      </c>
      <c r="T26" s="79" t="str">
        <f t="shared" si="1"/>
        <v>empty-wld</v>
      </c>
      <c r="U26" s="79">
        <v>17</v>
      </c>
      <c r="V26" s="263" t="str">
        <f t="shared" si="2"/>
        <v>+</v>
      </c>
      <c r="W26" s="263" t="str">
        <f t="shared" si="3"/>
        <v>+</v>
      </c>
      <c r="X26" s="263" t="str">
        <f t="shared" si="4"/>
        <v>+</v>
      </c>
      <c r="Y26" s="264" t="str">
        <f>IPC!R20</f>
        <v>empty-wld</v>
      </c>
      <c r="Z26" s="264">
        <f>IPC!Z20</f>
        <v>7.2799999999999994</v>
      </c>
      <c r="AA26" s="264">
        <f>IPC!U20</f>
        <v>12</v>
      </c>
    </row>
    <row r="27" spans="1:27">
      <c r="A27" s="79">
        <v>14</v>
      </c>
      <c r="B27" s="79" t="s">
        <v>58</v>
      </c>
      <c r="C27" s="79">
        <v>0.53</v>
      </c>
      <c r="D27" s="79">
        <v>0.79</v>
      </c>
      <c r="E27" s="79">
        <v>1.6</v>
      </c>
      <c r="F27" s="262">
        <v>3.17</v>
      </c>
      <c r="G27" s="79">
        <v>0.64</v>
      </c>
      <c r="H27" s="79">
        <v>0.83</v>
      </c>
      <c r="I27" s="79">
        <v>1.38</v>
      </c>
      <c r="J27" s="268">
        <v>0.26</v>
      </c>
      <c r="K27" s="79">
        <v>1.22</v>
      </c>
      <c r="L27" s="79">
        <v>1.1200000000000001</v>
      </c>
      <c r="M27" s="270">
        <v>0.19</v>
      </c>
      <c r="N27" s="268">
        <v>1.75</v>
      </c>
      <c r="O27" s="79">
        <v>0.92</v>
      </c>
      <c r="P27" s="270">
        <v>1.36</v>
      </c>
      <c r="Q27" s="270">
        <v>1.26</v>
      </c>
      <c r="R27" s="268">
        <v>0.94</v>
      </c>
      <c r="S27" s="79">
        <f t="shared" ref="S27:S31" si="5">SUM(C27:R27)</f>
        <v>17.96</v>
      </c>
      <c r="T27" s="79" t="str">
        <f t="shared" si="1"/>
        <v>ippktcheck-4M</v>
      </c>
      <c r="U27" s="79">
        <v>18</v>
      </c>
      <c r="V27" s="263" t="str">
        <f t="shared" si="2"/>
        <v>+</v>
      </c>
      <c r="W27" s="263" t="str">
        <f t="shared" si="3"/>
        <v>+</v>
      </c>
      <c r="X27" s="263" t="str">
        <f t="shared" si="4"/>
        <v>+</v>
      </c>
      <c r="Y27" s="264" t="str">
        <f>IPC!R21</f>
        <v>ippktcheck-4M</v>
      </c>
      <c r="Z27" s="264">
        <f>IPC!Z21</f>
        <v>17.96</v>
      </c>
      <c r="AA27" s="264">
        <f>IPC!U21</f>
        <v>14</v>
      </c>
    </row>
    <row r="28" spans="1:27">
      <c r="A28" s="79">
        <v>20</v>
      </c>
      <c r="B28" s="79" t="s">
        <v>64</v>
      </c>
      <c r="C28" s="79">
        <v>0.31</v>
      </c>
      <c r="D28" s="79">
        <v>0.65</v>
      </c>
      <c r="E28" s="79">
        <v>1.1100000000000001</v>
      </c>
      <c r="F28" s="262">
        <v>1.42</v>
      </c>
      <c r="G28" s="79">
        <v>0.63</v>
      </c>
      <c r="H28" s="79">
        <v>1.1200000000000001</v>
      </c>
      <c r="I28" s="79">
        <v>2.08</v>
      </c>
      <c r="J28" s="268">
        <v>0.37</v>
      </c>
      <c r="K28" s="79">
        <v>0.8</v>
      </c>
      <c r="L28" s="79">
        <v>4.82</v>
      </c>
      <c r="M28" s="270">
        <v>2.41</v>
      </c>
      <c r="N28" s="268">
        <v>8.4600000000000009</v>
      </c>
      <c r="O28" s="79">
        <v>1.1200000000000001</v>
      </c>
      <c r="P28" s="270">
        <v>2.4300000000000002</v>
      </c>
      <c r="Q28" s="270">
        <v>2.3199999999999998</v>
      </c>
      <c r="R28" s="268">
        <v>0.61</v>
      </c>
      <c r="S28" s="79">
        <f t="shared" si="5"/>
        <v>30.66</v>
      </c>
      <c r="T28" s="79" t="str">
        <f t="shared" si="1"/>
        <v>rotate-4Ms64</v>
      </c>
      <c r="U28" s="79">
        <v>19</v>
      </c>
      <c r="V28" s="263" t="str">
        <f t="shared" si="2"/>
        <v>+</v>
      </c>
      <c r="W28" s="263" t="str">
        <f t="shared" si="3"/>
        <v>+</v>
      </c>
      <c r="X28" s="263" t="str">
        <f t="shared" si="4"/>
        <v>+</v>
      </c>
      <c r="Y28" s="264" t="str">
        <f>IPC!R22</f>
        <v>rotate-4Ms64</v>
      </c>
      <c r="Z28" s="264">
        <f>IPC!Z22</f>
        <v>30.66</v>
      </c>
      <c r="AA28" s="264">
        <f>IPC!U22</f>
        <v>20</v>
      </c>
    </row>
    <row r="29" spans="1:27">
      <c r="A29" s="79">
        <v>19</v>
      </c>
      <c r="B29" s="79" t="s">
        <v>63</v>
      </c>
      <c r="C29" s="79">
        <v>0.31</v>
      </c>
      <c r="D29" s="79">
        <v>0.64</v>
      </c>
      <c r="E29" s="79">
        <v>1.1100000000000001</v>
      </c>
      <c r="F29" s="262">
        <v>1.24</v>
      </c>
      <c r="G29" s="79">
        <v>0.67</v>
      </c>
      <c r="H29" s="79">
        <v>0.93</v>
      </c>
      <c r="I29" s="79">
        <v>3</v>
      </c>
      <c r="J29" s="268">
        <v>0.46</v>
      </c>
      <c r="K29" s="79">
        <v>1.4</v>
      </c>
      <c r="L29" s="79">
        <v>4.62</v>
      </c>
      <c r="M29" s="270">
        <v>4.91</v>
      </c>
      <c r="N29" s="268">
        <v>6.35</v>
      </c>
      <c r="O29" s="79">
        <v>2.46</v>
      </c>
      <c r="P29" s="270">
        <v>0.52</v>
      </c>
      <c r="Q29" s="270">
        <v>4.21</v>
      </c>
      <c r="R29" s="268">
        <v>0.59</v>
      </c>
      <c r="S29" s="79">
        <f t="shared" si="5"/>
        <v>33.42</v>
      </c>
      <c r="T29" s="79" t="str">
        <f t="shared" si="1"/>
        <v>rotate-4Ms1</v>
      </c>
      <c r="U29" s="79">
        <v>20</v>
      </c>
      <c r="V29" s="263" t="str">
        <f t="shared" si="2"/>
        <v>+</v>
      </c>
      <c r="W29" s="263" t="str">
        <f t="shared" si="3"/>
        <v>+</v>
      </c>
      <c r="X29" s="263" t="str">
        <f t="shared" si="4"/>
        <v>+</v>
      </c>
      <c r="Y29" s="264" t="str">
        <f>IPC!R23</f>
        <v>rotate-4Ms1</v>
      </c>
      <c r="Z29" s="264">
        <f>IPC!Z23</f>
        <v>33.42</v>
      </c>
      <c r="AA29" s="264">
        <f>IPC!U23</f>
        <v>19</v>
      </c>
    </row>
    <row r="30" spans="1:27">
      <c r="A30" s="79">
        <v>6</v>
      </c>
      <c r="B30" s="79" t="s">
        <v>49</v>
      </c>
      <c r="C30" s="79">
        <v>0.77</v>
      </c>
      <c r="D30" s="79">
        <v>1.65</v>
      </c>
      <c r="E30" s="79">
        <v>6.14</v>
      </c>
      <c r="F30" s="262">
        <v>9.15</v>
      </c>
      <c r="G30" s="79">
        <v>1.1399999999999999</v>
      </c>
      <c r="H30" s="79">
        <v>2.39</v>
      </c>
      <c r="I30" s="79">
        <v>5.23</v>
      </c>
      <c r="J30" s="268">
        <v>8.09</v>
      </c>
      <c r="K30" s="79">
        <v>1.39</v>
      </c>
      <c r="L30" s="79">
        <v>2.69</v>
      </c>
      <c r="M30" s="270">
        <v>3.71</v>
      </c>
      <c r="N30" s="268">
        <v>5.5</v>
      </c>
      <c r="O30" s="79">
        <v>1.39</v>
      </c>
      <c r="P30" s="270">
        <v>1.96</v>
      </c>
      <c r="Q30" s="270">
        <v>2.13</v>
      </c>
      <c r="R30" s="268">
        <v>1.76</v>
      </c>
      <c r="S30" s="79">
        <f t="shared" si="5"/>
        <v>55.09</v>
      </c>
      <c r="T30" s="79" t="str">
        <f t="shared" si="1"/>
        <v>4M-cmykw2</v>
      </c>
      <c r="U30" s="79">
        <v>21</v>
      </c>
      <c r="V30" s="263" t="str">
        <f t="shared" si="2"/>
        <v>+</v>
      </c>
      <c r="W30" s="263" t="str">
        <f t="shared" si="3"/>
        <v>+</v>
      </c>
      <c r="X30" s="263" t="str">
        <f t="shared" si="4"/>
        <v>+</v>
      </c>
      <c r="Y30" s="264" t="str">
        <f>IPC!R24</f>
        <v>4M-cmykw2</v>
      </c>
      <c r="Z30" s="264">
        <f>IPC!Z24</f>
        <v>55.089999999999996</v>
      </c>
      <c r="AA30" s="264">
        <f>IPC!U24</f>
        <v>6</v>
      </c>
    </row>
    <row r="31" spans="1:27">
      <c r="A31" s="79">
        <v>22</v>
      </c>
      <c r="B31" s="79" t="s">
        <v>66</v>
      </c>
      <c r="C31" s="79">
        <v>0.9</v>
      </c>
      <c r="D31" s="79">
        <v>3.07</v>
      </c>
      <c r="E31" s="79">
        <v>10.199999999999999</v>
      </c>
      <c r="F31" s="262">
        <v>11.71</v>
      </c>
      <c r="G31" s="79">
        <v>2.58</v>
      </c>
      <c r="H31" s="79">
        <v>8.8000000000000007</v>
      </c>
      <c r="I31" s="79">
        <v>13.32</v>
      </c>
      <c r="J31" s="268">
        <v>5.05</v>
      </c>
      <c r="K31" s="79">
        <v>3.75</v>
      </c>
      <c r="L31" s="79">
        <v>11.9</v>
      </c>
      <c r="M31" s="270">
        <v>9.1999999999999993</v>
      </c>
      <c r="N31" s="268">
        <v>4.2300000000000004</v>
      </c>
      <c r="O31" s="79">
        <v>3.75</v>
      </c>
      <c r="P31" s="270">
        <v>11.9</v>
      </c>
      <c r="Q31" s="270">
        <v>9.1999999999999993</v>
      </c>
      <c r="R31" s="268">
        <v>4.2300000000000004</v>
      </c>
      <c r="S31" s="79">
        <f t="shared" si="5"/>
        <v>113.79000000000002</v>
      </c>
      <c r="T31" s="79" t="str">
        <f t="shared" si="1"/>
        <v>x264-4Mq</v>
      </c>
      <c r="U31" s="79">
        <v>22</v>
      </c>
      <c r="V31" s="263" t="str">
        <f t="shared" si="2"/>
        <v>+</v>
      </c>
      <c r="W31" s="263" t="str">
        <f t="shared" si="3"/>
        <v>+</v>
      </c>
      <c r="X31" s="263" t="str">
        <f t="shared" si="4"/>
        <v>+</v>
      </c>
      <c r="Y31" s="264" t="str">
        <f>IPC!R25</f>
        <v>x264-4Mq</v>
      </c>
      <c r="Z31" s="264">
        <f>IPC!Z25</f>
        <v>113.79</v>
      </c>
      <c r="AA31" s="264">
        <f>IPC!U25</f>
        <v>22</v>
      </c>
    </row>
    <row r="32" spans="1:27">
      <c r="Y32" s="44"/>
      <c r="Z32" s="44"/>
    </row>
    <row r="33" spans="2:26">
      <c r="Y33" s="44"/>
      <c r="Z33" s="44"/>
    </row>
    <row r="34" spans="2:26">
      <c r="B34" s="265" t="s">
        <v>108</v>
      </c>
      <c r="Y34" s="44"/>
      <c r="Z34" s="44"/>
    </row>
    <row r="35" spans="2:26">
      <c r="Y35" s="44"/>
      <c r="Z35" s="44"/>
    </row>
    <row r="36" spans="2:26">
      <c r="Y36" s="44"/>
      <c r="Z36" s="44"/>
    </row>
    <row r="37" spans="2:26">
      <c r="Y37" s="44"/>
      <c r="Z37" s="44"/>
    </row>
    <row r="38" spans="2:26">
      <c r="Y38" s="44"/>
      <c r="Z38" s="44"/>
    </row>
    <row r="39" spans="2:26">
      <c r="Y39" s="44"/>
      <c r="Z39" s="44"/>
    </row>
    <row r="40" spans="2:26">
      <c r="Y40" s="44"/>
      <c r="Z40" s="44"/>
    </row>
    <row r="41" spans="2:26">
      <c r="Y41" s="44"/>
      <c r="Z41" s="44"/>
    </row>
    <row r="42" spans="2:26">
      <c r="Y42" s="44"/>
      <c r="Z42" s="44"/>
    </row>
  </sheetData>
  <sortState ref="A7:S22">
    <sortCondition ref="S7:S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20"/>
  <sheetViews>
    <sheetView zoomScale="70" zoomScaleNormal="70" workbookViewId="0">
      <selection activeCell="P69" sqref="P69"/>
    </sheetView>
  </sheetViews>
  <sheetFormatPr defaultRowHeight="14.25"/>
  <cols>
    <col min="1" max="1" width="8.75" style="4" bestFit="1" customWidth="1"/>
    <col min="2" max="2" width="7.625" style="4" customWidth="1"/>
    <col min="3" max="3" width="7.5" style="4" customWidth="1"/>
    <col min="4" max="4" width="8.5" style="4" customWidth="1"/>
    <col min="5" max="5" width="9.625" style="4" bestFit="1" customWidth="1"/>
    <col min="6" max="8" width="7.625" style="4" customWidth="1"/>
    <col min="9" max="9" width="8.5" style="4" customWidth="1"/>
    <col min="10" max="10" width="9.25" style="4" bestFit="1" customWidth="1"/>
    <col min="11" max="11" width="7.625" style="4" customWidth="1"/>
    <col min="12" max="12" width="9.25" style="4" customWidth="1"/>
    <col min="13" max="13" width="11" style="4" bestFit="1" customWidth="1"/>
    <col min="14" max="15" width="8.5" style="4" customWidth="1"/>
    <col min="16" max="17" width="9.5" style="4" customWidth="1"/>
    <col min="18" max="18" width="31.375" style="4" bestFit="1" customWidth="1"/>
    <col min="19" max="19" width="23.375" style="4" customWidth="1"/>
    <col min="20" max="20" width="7.5" style="4" customWidth="1"/>
    <col min="21" max="21" width="16" style="4" customWidth="1"/>
    <col min="22" max="22" width="15.5" style="4" customWidth="1"/>
    <col min="23" max="26" width="11" style="4" customWidth="1"/>
    <col min="27" max="27" width="36.75" style="4" customWidth="1"/>
    <col min="28" max="28" width="18.25" style="4" bestFit="1" customWidth="1"/>
    <col min="29" max="1019" width="11" style="4" customWidth="1"/>
    <col min="1020" max="1028" width="11" style="5" customWidth="1"/>
    <col min="1029" max="16384" width="9" style="5"/>
  </cols>
  <sheetData>
    <row r="1" spans="1:1020" ht="15">
      <c r="A1" s="17" t="s">
        <v>69</v>
      </c>
      <c r="B1" s="4">
        <v>1</v>
      </c>
      <c r="C1" s="4">
        <v>1</v>
      </c>
      <c r="D1" s="4">
        <v>1</v>
      </c>
      <c r="E1" s="18">
        <v>1</v>
      </c>
      <c r="F1" s="4">
        <v>4</v>
      </c>
      <c r="G1" s="4">
        <v>4</v>
      </c>
      <c r="H1" s="4">
        <v>4</v>
      </c>
      <c r="I1" s="31">
        <v>4</v>
      </c>
      <c r="J1" s="4">
        <v>16</v>
      </c>
      <c r="K1" s="4">
        <v>16</v>
      </c>
      <c r="L1" s="35">
        <v>16</v>
      </c>
      <c r="M1" s="31">
        <v>16</v>
      </c>
      <c r="N1" s="4">
        <v>64</v>
      </c>
      <c r="O1" s="35">
        <v>64</v>
      </c>
      <c r="P1" s="35">
        <v>64</v>
      </c>
      <c r="Q1" s="31">
        <v>64</v>
      </c>
      <c r="S1" s="14"/>
      <c r="T1" s="14"/>
      <c r="U1" s="14"/>
      <c r="Z1" s="11" t="s">
        <v>39</v>
      </c>
      <c r="AA1" s="2" t="s">
        <v>74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1020" ht="15">
      <c r="A2" s="17" t="s">
        <v>70</v>
      </c>
      <c r="B2" s="4">
        <v>1</v>
      </c>
      <c r="C2" s="4">
        <v>4</v>
      </c>
      <c r="D2" s="4">
        <v>16</v>
      </c>
      <c r="E2" s="18">
        <v>64</v>
      </c>
      <c r="F2" s="4">
        <v>1</v>
      </c>
      <c r="G2" s="4">
        <v>4</v>
      </c>
      <c r="H2" s="4">
        <v>16</v>
      </c>
      <c r="I2" s="31">
        <v>64</v>
      </c>
      <c r="J2" s="4">
        <v>1</v>
      </c>
      <c r="K2" s="4">
        <v>4</v>
      </c>
      <c r="L2" s="35">
        <v>16</v>
      </c>
      <c r="M2" s="31">
        <v>64</v>
      </c>
      <c r="N2" s="4">
        <v>1</v>
      </c>
      <c r="O2" s="35">
        <v>4</v>
      </c>
      <c r="P2" s="35">
        <v>16</v>
      </c>
      <c r="Q2" s="31">
        <v>64</v>
      </c>
      <c r="S2" s="14"/>
      <c r="T2" s="14"/>
      <c r="U2" s="14"/>
      <c r="V2" s="2" t="s">
        <v>203</v>
      </c>
      <c r="Z2" s="2"/>
      <c r="AA2" s="2"/>
      <c r="AB2" s="2"/>
      <c r="AC2" s="2" t="s">
        <v>73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1020" ht="15">
      <c r="A3" s="19" t="s">
        <v>39</v>
      </c>
      <c r="B3" s="20" t="s">
        <v>1</v>
      </c>
      <c r="C3" s="20" t="s">
        <v>2</v>
      </c>
      <c r="D3" s="20" t="s">
        <v>3</v>
      </c>
      <c r="E3" s="21" t="s">
        <v>4</v>
      </c>
      <c r="F3" s="20" t="s">
        <v>5</v>
      </c>
      <c r="G3" s="20" t="s">
        <v>6</v>
      </c>
      <c r="H3" s="20" t="s">
        <v>7</v>
      </c>
      <c r="I3" s="32" t="s">
        <v>8</v>
      </c>
      <c r="J3" s="20" t="s">
        <v>9</v>
      </c>
      <c r="K3" s="20" t="s">
        <v>10</v>
      </c>
      <c r="L3" s="36" t="s">
        <v>11</v>
      </c>
      <c r="M3" s="32" t="s">
        <v>12</v>
      </c>
      <c r="N3" s="20" t="s">
        <v>13</v>
      </c>
      <c r="O3" s="36" t="s">
        <v>14</v>
      </c>
      <c r="P3" s="36" t="s">
        <v>15</v>
      </c>
      <c r="Q3" s="32" t="s">
        <v>16</v>
      </c>
      <c r="R3" s="22" t="s">
        <v>45</v>
      </c>
      <c r="S3" s="151" t="s">
        <v>202</v>
      </c>
      <c r="T3" s="151" t="s">
        <v>200</v>
      </c>
      <c r="U3" s="151" t="s">
        <v>67</v>
      </c>
      <c r="V3" s="210" t="s">
        <v>109</v>
      </c>
      <c r="Z3" s="4" t="s">
        <v>238</v>
      </c>
      <c r="AA3" s="201" t="s">
        <v>104</v>
      </c>
      <c r="AB3" s="11" t="s">
        <v>205</v>
      </c>
      <c r="AC3" s="11" t="s">
        <v>72</v>
      </c>
      <c r="AD3" s="11" t="s">
        <v>1</v>
      </c>
      <c r="AE3" s="11" t="s">
        <v>2</v>
      </c>
      <c r="AF3" s="11" t="s">
        <v>3</v>
      </c>
      <c r="AG3" s="12" t="s">
        <v>4</v>
      </c>
      <c r="AH3" s="11" t="s">
        <v>5</v>
      </c>
      <c r="AI3" s="11" t="s">
        <v>6</v>
      </c>
      <c r="AJ3" s="11" t="s">
        <v>7</v>
      </c>
      <c r="AK3" s="12" t="s">
        <v>8</v>
      </c>
      <c r="AL3" s="11" t="s">
        <v>9</v>
      </c>
      <c r="AM3" s="11" t="s">
        <v>10</v>
      </c>
      <c r="AN3" s="11" t="s">
        <v>11</v>
      </c>
      <c r="AO3" s="12" t="s">
        <v>12</v>
      </c>
      <c r="AP3" s="11" t="s">
        <v>13</v>
      </c>
      <c r="AQ3" s="11" t="s">
        <v>14</v>
      </c>
      <c r="AR3" s="11" t="s">
        <v>15</v>
      </c>
      <c r="AS3" s="12" t="s">
        <v>16</v>
      </c>
      <c r="AT3" s="281" t="s">
        <v>45</v>
      </c>
      <c r="AU3" s="2"/>
      <c r="AMF3" s="4"/>
    </row>
    <row r="4" spans="1:1020" ht="15">
      <c r="A4" s="203" t="s">
        <v>17</v>
      </c>
      <c r="B4" s="170">
        <v>0.67</v>
      </c>
      <c r="C4" s="170">
        <v>0.69</v>
      </c>
      <c r="D4" s="170">
        <v>0.19</v>
      </c>
      <c r="E4" s="16">
        <v>0.82</v>
      </c>
      <c r="F4" s="170">
        <v>0.19</v>
      </c>
      <c r="G4" s="170">
        <v>0.2</v>
      </c>
      <c r="H4" s="170">
        <v>0.21</v>
      </c>
      <c r="I4" s="33">
        <v>0.82</v>
      </c>
      <c r="J4" s="170">
        <v>0.26</v>
      </c>
      <c r="K4" s="170">
        <v>0.28999999999999998</v>
      </c>
      <c r="L4" s="202">
        <v>0.34</v>
      </c>
      <c r="M4" s="33">
        <v>0.82</v>
      </c>
      <c r="N4" s="170">
        <v>0.6</v>
      </c>
      <c r="O4" s="202">
        <v>0.94</v>
      </c>
      <c r="P4" s="202">
        <v>1.2</v>
      </c>
      <c r="Q4" s="33">
        <v>0.82</v>
      </c>
      <c r="R4" s="204" t="s">
        <v>59</v>
      </c>
      <c r="S4" s="205">
        <v>1</v>
      </c>
      <c r="T4" s="205">
        <v>1</v>
      </c>
      <c r="U4" s="205">
        <v>15</v>
      </c>
      <c r="V4" s="206">
        <f t="shared" ref="V4:V25" si="0">MAX(E4,H4,K4,N4)</f>
        <v>0.82</v>
      </c>
      <c r="Z4" s="4">
        <f>SUM(B4:Q4)</f>
        <v>9.0599999999999987</v>
      </c>
      <c r="AA4" s="24">
        <f>AVERAGE(B4:Q4)</f>
        <v>0.56624999999999992</v>
      </c>
      <c r="AB4" s="216">
        <f>AVERAGE(B4:H4,J4:K4,N4)</f>
        <v>0.41199999999999992</v>
      </c>
      <c r="AC4" s="26">
        <f t="shared" ref="AC4:AC25" si="1">SUM(AD4:AQ4)</f>
        <v>27.579374999999999</v>
      </c>
      <c r="AD4" s="24">
        <f t="shared" ref="AD4:AD25" si="2">ABS(B4-B$28)</f>
        <v>6.250000000000977E-4</v>
      </c>
      <c r="AE4" s="24">
        <f t="shared" ref="AE4:AE25" si="3">ABS(C4-C$28)</f>
        <v>0.24687499999999996</v>
      </c>
      <c r="AF4" s="24">
        <f t="shared" ref="AF4:AF25" si="4">ABS(D4-D$28)</f>
        <v>0.87062499999999998</v>
      </c>
      <c r="AG4" s="207">
        <f t="shared" ref="AG4:AG25" si="5">ABS(E4-E$28)</f>
        <v>0.67374999999999974</v>
      </c>
      <c r="AH4" s="24">
        <f t="shared" ref="AH4:AH25" si="6">ABS(F4-F$28)</f>
        <v>0.91312499999999996</v>
      </c>
      <c r="AI4" s="24">
        <f t="shared" ref="AI4:AI25" si="7">ABS(G4-G$28)</f>
        <v>1.5137500000000002</v>
      </c>
      <c r="AJ4" s="24">
        <f t="shared" ref="AJ4:AJ25" si="8">ABS(H4-H$28)</f>
        <v>2.3624999999999998</v>
      </c>
      <c r="AK4" s="207">
        <f t="shared" ref="AK4:AK25" si="9">ABS(I4-I$28)</f>
        <v>2.086875</v>
      </c>
      <c r="AL4" s="24">
        <f t="shared" ref="AL4:AL25" si="10">ABS(J4-J$28)</f>
        <v>1.9949999999999999</v>
      </c>
      <c r="AM4" s="24">
        <f t="shared" ref="AM4:AM25" si="11">ABS(K4-K$28)</f>
        <v>2.8162500000000001</v>
      </c>
      <c r="AN4" s="24">
        <f t="shared" ref="AN4:AN25" si="12">ABS(L4-L$28)</f>
        <v>3.8237499999999995</v>
      </c>
      <c r="AO4" s="207">
        <f t="shared" ref="AO4:AO25" si="13">ABS(M4-M$28)</f>
        <v>2.0575000000000001</v>
      </c>
      <c r="AP4" s="24">
        <f t="shared" ref="AP4:AP25" si="14">ABS(N4-N$28)</f>
        <v>4.6837499999999999</v>
      </c>
      <c r="AQ4" s="24">
        <f t="shared" ref="AQ4:AQ25" si="15">ABS(O4-O$28)</f>
        <v>3.5349999999999997</v>
      </c>
      <c r="AR4" s="2">
        <f t="shared" ref="AR4:AR25" si="16">P4</f>
        <v>1.2</v>
      </c>
      <c r="AS4" s="204">
        <f t="shared" ref="AS4:AS25" si="17">Q4</f>
        <v>0.82</v>
      </c>
      <c r="AT4" s="282" t="str">
        <f>R4</f>
        <v>ipres-4M</v>
      </c>
      <c r="AMF4" s="4"/>
    </row>
    <row r="5" spans="1:1020" ht="15">
      <c r="A5" s="200" t="s">
        <v>18</v>
      </c>
      <c r="B5" s="14">
        <v>0.67</v>
      </c>
      <c r="C5" s="14">
        <v>0.69</v>
      </c>
      <c r="D5" s="14">
        <v>0.19</v>
      </c>
      <c r="E5" s="16">
        <v>0.82</v>
      </c>
      <c r="F5" s="14">
        <v>0.8</v>
      </c>
      <c r="G5" s="14">
        <v>0.85</v>
      </c>
      <c r="H5" s="14">
        <v>0.21</v>
      </c>
      <c r="I5" s="33">
        <v>0.82</v>
      </c>
      <c r="J5" s="14">
        <v>1.19</v>
      </c>
      <c r="K5" s="14">
        <v>0.28000000000000003</v>
      </c>
      <c r="L5" s="34">
        <v>0.35</v>
      </c>
      <c r="M5" s="33">
        <v>0.82</v>
      </c>
      <c r="N5" s="14">
        <v>0.63</v>
      </c>
      <c r="O5" s="34">
        <v>0.73</v>
      </c>
      <c r="P5" s="34">
        <v>1.1299999999999999</v>
      </c>
      <c r="Q5" s="33">
        <v>0.82</v>
      </c>
      <c r="R5" s="2" t="s">
        <v>52</v>
      </c>
      <c r="S5" s="152">
        <v>2</v>
      </c>
      <c r="T5" s="152">
        <v>3</v>
      </c>
      <c r="U5" s="152">
        <v>8</v>
      </c>
      <c r="V5" s="153">
        <f t="shared" si="0"/>
        <v>0.82</v>
      </c>
      <c r="Z5" s="4">
        <f t="shared" ref="Z5:Z19" si="18">SUM(B5:Q5)</f>
        <v>11</v>
      </c>
      <c r="AA5" s="24">
        <f t="shared" ref="AA5:AA19" si="19">AVERAGE(B5:Q5)</f>
        <v>0.6875</v>
      </c>
      <c r="AB5" s="216">
        <f t="shared" ref="AB5:AB25" si="20">AVERAGE(B5:H5,J5:K5,N5)</f>
        <v>0.63300000000000001</v>
      </c>
      <c r="AC5" s="26">
        <f t="shared" si="1"/>
        <v>25.569374999999997</v>
      </c>
      <c r="AD5" s="24">
        <f t="shared" si="2"/>
        <v>6.250000000000977E-4</v>
      </c>
      <c r="AE5" s="24">
        <f t="shared" si="3"/>
        <v>0.24687499999999996</v>
      </c>
      <c r="AF5" s="24">
        <f t="shared" si="4"/>
        <v>0.87062499999999998</v>
      </c>
      <c r="AG5" s="24">
        <f t="shared" si="5"/>
        <v>0.67374999999999974</v>
      </c>
      <c r="AH5" s="24">
        <f t="shared" si="6"/>
        <v>0.30312499999999987</v>
      </c>
      <c r="AI5" s="24">
        <f t="shared" si="7"/>
        <v>0.86375000000000013</v>
      </c>
      <c r="AJ5" s="24">
        <f t="shared" si="8"/>
        <v>2.3624999999999998</v>
      </c>
      <c r="AK5" s="24">
        <f t="shared" si="9"/>
        <v>2.086875</v>
      </c>
      <c r="AL5" s="24">
        <f t="shared" si="10"/>
        <v>1.0649999999999999</v>
      </c>
      <c r="AM5" s="24">
        <f t="shared" si="11"/>
        <v>2.8262499999999999</v>
      </c>
      <c r="AN5" s="24">
        <f t="shared" si="12"/>
        <v>3.8137499999999993</v>
      </c>
      <c r="AO5" s="24">
        <f t="shared" si="13"/>
        <v>2.0575000000000001</v>
      </c>
      <c r="AP5" s="24">
        <f t="shared" si="14"/>
        <v>4.6537499999999996</v>
      </c>
      <c r="AQ5" s="24">
        <f t="shared" si="15"/>
        <v>3.7449999999999997</v>
      </c>
      <c r="AR5" s="2">
        <f t="shared" si="16"/>
        <v>1.1299999999999999</v>
      </c>
      <c r="AS5" s="2">
        <f t="shared" si="17"/>
        <v>0.82</v>
      </c>
      <c r="AT5" s="282" t="str">
        <f t="shared" ref="AT5:AT25" si="21">R5</f>
        <v>4M-reassembly</v>
      </c>
      <c r="AMF5" s="4"/>
    </row>
    <row r="6" spans="1:1020" ht="15">
      <c r="A6" s="200" t="s">
        <v>19</v>
      </c>
      <c r="B6" s="14">
        <v>0.72</v>
      </c>
      <c r="C6" s="14">
        <v>0.78</v>
      </c>
      <c r="D6" s="14">
        <v>0.87</v>
      </c>
      <c r="E6" s="16">
        <v>0.85</v>
      </c>
      <c r="F6" s="14">
        <v>0.8</v>
      </c>
      <c r="G6" s="14">
        <v>0.83</v>
      </c>
      <c r="H6" s="14">
        <v>0.93</v>
      </c>
      <c r="I6" s="33">
        <v>0.85</v>
      </c>
      <c r="J6" s="14">
        <v>0.22</v>
      </c>
      <c r="K6" s="14">
        <v>0.24</v>
      </c>
      <c r="L6" s="34">
        <v>1.32</v>
      </c>
      <c r="M6" s="33">
        <v>0.85</v>
      </c>
      <c r="N6" s="14">
        <v>0.4</v>
      </c>
      <c r="O6" s="34">
        <v>0.47</v>
      </c>
      <c r="P6" s="34">
        <v>0.81</v>
      </c>
      <c r="Q6" s="33">
        <v>0.85</v>
      </c>
      <c r="R6" s="2" t="s">
        <v>101</v>
      </c>
      <c r="S6" s="152">
        <v>3</v>
      </c>
      <c r="T6" s="152">
        <v>4</v>
      </c>
      <c r="U6" s="152">
        <v>2</v>
      </c>
      <c r="V6" s="153">
        <f t="shared" si="0"/>
        <v>0.93</v>
      </c>
      <c r="Z6" s="4">
        <f t="shared" si="18"/>
        <v>11.790000000000001</v>
      </c>
      <c r="AA6" s="24">
        <f t="shared" si="19"/>
        <v>0.73687500000000006</v>
      </c>
      <c r="AB6" s="216">
        <f t="shared" si="20"/>
        <v>0.66400000000000003</v>
      </c>
      <c r="AC6" s="26">
        <f t="shared" si="1"/>
        <v>24.589374999999997</v>
      </c>
      <c r="AD6" s="24">
        <f t="shared" si="2"/>
        <v>5.0625000000000031E-2</v>
      </c>
      <c r="AE6" s="24">
        <f t="shared" si="3"/>
        <v>0.15687499999999988</v>
      </c>
      <c r="AF6" s="24">
        <f t="shared" si="4"/>
        <v>0.19062499999999993</v>
      </c>
      <c r="AG6" s="24">
        <f t="shared" si="5"/>
        <v>0.64374999999999971</v>
      </c>
      <c r="AH6" s="24">
        <f t="shared" si="6"/>
        <v>0.30312499999999987</v>
      </c>
      <c r="AI6" s="24">
        <f t="shared" si="7"/>
        <v>0.88375000000000015</v>
      </c>
      <c r="AJ6" s="24">
        <f t="shared" si="8"/>
        <v>1.6424999999999996</v>
      </c>
      <c r="AK6" s="24">
        <f t="shared" si="9"/>
        <v>2.0568749999999998</v>
      </c>
      <c r="AL6" s="24">
        <f t="shared" si="10"/>
        <v>2.0349999999999997</v>
      </c>
      <c r="AM6" s="24">
        <f t="shared" si="11"/>
        <v>2.86625</v>
      </c>
      <c r="AN6" s="24">
        <f t="shared" si="12"/>
        <v>2.8437499999999991</v>
      </c>
      <c r="AO6" s="24">
        <f t="shared" si="13"/>
        <v>2.0274999999999999</v>
      </c>
      <c r="AP6" s="24">
        <f t="shared" si="14"/>
        <v>4.8837499999999991</v>
      </c>
      <c r="AQ6" s="24">
        <f t="shared" si="15"/>
        <v>4.0049999999999999</v>
      </c>
      <c r="AR6" s="2">
        <f t="shared" si="16"/>
        <v>0.81</v>
      </c>
      <c r="AS6" s="2">
        <f t="shared" si="17"/>
        <v>0.85</v>
      </c>
      <c r="AT6" s="282" t="str">
        <f t="shared" si="21"/>
        <v>4M-check-reassembly</v>
      </c>
      <c r="AMF6" s="4"/>
    </row>
    <row r="7" spans="1:1020" ht="15">
      <c r="A7" s="272" t="s">
        <v>20</v>
      </c>
      <c r="B7" s="145">
        <v>0.72</v>
      </c>
      <c r="C7" s="145">
        <v>0.78</v>
      </c>
      <c r="D7" s="145">
        <v>0.81</v>
      </c>
      <c r="E7" s="273">
        <v>0.85</v>
      </c>
      <c r="F7" s="145">
        <v>0.28999999999999998</v>
      </c>
      <c r="G7" s="145">
        <v>0.79</v>
      </c>
      <c r="H7" s="145">
        <v>1</v>
      </c>
      <c r="I7" s="32">
        <v>0.85</v>
      </c>
      <c r="J7" s="145">
        <v>1.43</v>
      </c>
      <c r="K7" s="145">
        <v>0.42</v>
      </c>
      <c r="L7" s="36">
        <v>0.52</v>
      </c>
      <c r="M7" s="32">
        <v>0.85</v>
      </c>
      <c r="N7" s="145">
        <v>2.97</v>
      </c>
      <c r="O7" s="36">
        <v>1.27</v>
      </c>
      <c r="P7" s="36">
        <v>1.37</v>
      </c>
      <c r="Q7" s="32">
        <v>0.85</v>
      </c>
      <c r="R7" s="125" t="s">
        <v>48</v>
      </c>
      <c r="S7" s="274">
        <v>4</v>
      </c>
      <c r="T7" s="275">
        <v>5</v>
      </c>
      <c r="U7" s="274">
        <v>4</v>
      </c>
      <c r="V7" s="276">
        <f t="shared" si="0"/>
        <v>2.97</v>
      </c>
      <c r="W7" s="277"/>
      <c r="X7" s="277"/>
      <c r="Y7" s="277"/>
      <c r="Z7" s="277">
        <f t="shared" si="18"/>
        <v>15.769999999999998</v>
      </c>
      <c r="AA7" s="278">
        <f t="shared" si="19"/>
        <v>0.98562499999999986</v>
      </c>
      <c r="AB7" s="279">
        <f t="shared" si="20"/>
        <v>1.006</v>
      </c>
      <c r="AC7" s="280">
        <f t="shared" si="1"/>
        <v>21.169374999999995</v>
      </c>
      <c r="AD7" s="278">
        <f t="shared" si="2"/>
        <v>5.0625000000000031E-2</v>
      </c>
      <c r="AE7" s="278">
        <f t="shared" si="3"/>
        <v>0.15687499999999988</v>
      </c>
      <c r="AF7" s="278">
        <f t="shared" si="4"/>
        <v>0.25062499999999988</v>
      </c>
      <c r="AG7" s="278">
        <f t="shared" si="5"/>
        <v>0.64374999999999971</v>
      </c>
      <c r="AH7" s="278">
        <f t="shared" si="6"/>
        <v>0.81312499999999988</v>
      </c>
      <c r="AI7" s="278">
        <f t="shared" si="7"/>
        <v>0.92375000000000007</v>
      </c>
      <c r="AJ7" s="278">
        <f t="shared" si="8"/>
        <v>1.5724999999999998</v>
      </c>
      <c r="AK7" s="278">
        <f t="shared" si="9"/>
        <v>2.0568749999999998</v>
      </c>
      <c r="AL7" s="278">
        <f t="shared" si="10"/>
        <v>0.82499999999999996</v>
      </c>
      <c r="AM7" s="278">
        <f t="shared" si="11"/>
        <v>2.6862500000000002</v>
      </c>
      <c r="AN7" s="278">
        <f t="shared" si="12"/>
        <v>3.6437499999999994</v>
      </c>
      <c r="AO7" s="278">
        <f t="shared" si="13"/>
        <v>2.0274999999999999</v>
      </c>
      <c r="AP7" s="278">
        <f t="shared" si="14"/>
        <v>2.3137499999999993</v>
      </c>
      <c r="AQ7" s="278">
        <f t="shared" si="15"/>
        <v>3.2049999999999996</v>
      </c>
      <c r="AR7" s="125">
        <f t="shared" si="16"/>
        <v>1.37</v>
      </c>
      <c r="AS7" s="125">
        <f t="shared" si="17"/>
        <v>0.85</v>
      </c>
      <c r="AT7" s="284" t="str">
        <f t="shared" si="21"/>
        <v>4M-check-reassembly-tcp</v>
      </c>
      <c r="AMF7" s="4"/>
    </row>
    <row r="8" spans="1:1020" ht="15">
      <c r="A8" s="14" t="s">
        <v>21</v>
      </c>
      <c r="B8" s="14">
        <v>0.62</v>
      </c>
      <c r="C8" s="14">
        <v>0.89</v>
      </c>
      <c r="D8" s="14">
        <v>1.02</v>
      </c>
      <c r="E8" s="16">
        <v>0.84</v>
      </c>
      <c r="F8" s="14">
        <v>0.72</v>
      </c>
      <c r="G8" s="14">
        <v>1.1000000000000001</v>
      </c>
      <c r="H8" s="14">
        <v>1.75</v>
      </c>
      <c r="I8" s="33">
        <v>0.84</v>
      </c>
      <c r="J8" s="14">
        <v>1.29</v>
      </c>
      <c r="K8" s="14">
        <v>0.63</v>
      </c>
      <c r="L8" s="34">
        <v>5.92</v>
      </c>
      <c r="M8" s="33">
        <v>0.84</v>
      </c>
      <c r="N8" s="14">
        <v>2.4700000000000002</v>
      </c>
      <c r="O8" s="34">
        <v>3.06</v>
      </c>
      <c r="P8" s="34">
        <v>3.02</v>
      </c>
      <c r="Q8" s="33">
        <v>0.84</v>
      </c>
      <c r="R8" s="2" t="s">
        <v>47</v>
      </c>
      <c r="S8" s="152">
        <v>5</v>
      </c>
      <c r="T8" s="152">
        <v>6</v>
      </c>
      <c r="U8" s="152">
        <v>3</v>
      </c>
      <c r="V8" s="153">
        <f t="shared" si="0"/>
        <v>2.4700000000000002</v>
      </c>
      <c r="Z8" s="4">
        <f t="shared" si="18"/>
        <v>25.849999999999998</v>
      </c>
      <c r="AA8" s="24">
        <f t="shared" si="19"/>
        <v>1.6156249999999999</v>
      </c>
      <c r="AB8" s="216">
        <f t="shared" si="20"/>
        <v>1.1330000000000002</v>
      </c>
      <c r="AC8" s="26">
        <f t="shared" si="1"/>
        <v>16.140625</v>
      </c>
      <c r="AD8" s="24">
        <f t="shared" si="2"/>
        <v>4.9374999999999947E-2</v>
      </c>
      <c r="AE8" s="24">
        <f t="shared" si="3"/>
        <v>4.6874999999999889E-2</v>
      </c>
      <c r="AF8" s="24">
        <f t="shared" si="4"/>
        <v>4.0624999999999911E-2</v>
      </c>
      <c r="AG8" s="24">
        <f t="shared" si="5"/>
        <v>0.65374999999999972</v>
      </c>
      <c r="AH8" s="24">
        <f t="shared" si="6"/>
        <v>0.38312499999999994</v>
      </c>
      <c r="AI8" s="24">
        <f t="shared" si="7"/>
        <v>0.61375000000000002</v>
      </c>
      <c r="AJ8" s="24">
        <f t="shared" si="8"/>
        <v>0.82249999999999979</v>
      </c>
      <c r="AK8" s="24">
        <f t="shared" si="9"/>
        <v>2.066875</v>
      </c>
      <c r="AL8" s="24">
        <f t="shared" si="10"/>
        <v>0.96499999999999986</v>
      </c>
      <c r="AM8" s="24">
        <f t="shared" si="11"/>
        <v>2.4762500000000003</v>
      </c>
      <c r="AN8" s="24">
        <f t="shared" si="12"/>
        <v>1.7562500000000005</v>
      </c>
      <c r="AO8" s="24">
        <f t="shared" si="13"/>
        <v>2.0375000000000001</v>
      </c>
      <c r="AP8" s="24">
        <f t="shared" si="14"/>
        <v>2.8137499999999993</v>
      </c>
      <c r="AQ8" s="24">
        <f t="shared" si="15"/>
        <v>1.4149999999999996</v>
      </c>
      <c r="AR8" s="2">
        <f t="shared" si="16"/>
        <v>3.02</v>
      </c>
      <c r="AS8" s="2">
        <f t="shared" si="17"/>
        <v>0.84</v>
      </c>
      <c r="AT8" s="282" t="str">
        <f t="shared" si="21"/>
        <v>4M-check-reassembly-tcp-cmykw2-rotate</v>
      </c>
      <c r="AMF8" s="4"/>
    </row>
    <row r="9" spans="1:1020" ht="15">
      <c r="A9" s="200" t="s">
        <v>22</v>
      </c>
      <c r="B9" s="14">
        <v>0.52</v>
      </c>
      <c r="C9" s="14">
        <v>0.59</v>
      </c>
      <c r="D9" s="14">
        <v>0.72</v>
      </c>
      <c r="E9" s="16">
        <v>0.82</v>
      </c>
      <c r="F9" s="14">
        <v>0.8</v>
      </c>
      <c r="G9" s="14">
        <v>1</v>
      </c>
      <c r="H9" s="14">
        <v>1.1299999999999999</v>
      </c>
      <c r="I9" s="33">
        <v>1.39</v>
      </c>
      <c r="J9" s="14">
        <v>1.76</v>
      </c>
      <c r="K9" s="14">
        <v>1.35</v>
      </c>
      <c r="L9" s="34">
        <v>1.6</v>
      </c>
      <c r="M9" s="33">
        <v>1.4</v>
      </c>
      <c r="N9" s="14">
        <v>2.79</v>
      </c>
      <c r="O9" s="34">
        <v>2.3199999999999998</v>
      </c>
      <c r="P9" s="34">
        <v>1.75</v>
      </c>
      <c r="Q9" s="33">
        <v>1.01</v>
      </c>
      <c r="R9" s="2" t="s">
        <v>46</v>
      </c>
      <c r="S9" s="152">
        <v>6</v>
      </c>
      <c r="T9" s="152">
        <v>7</v>
      </c>
      <c r="U9" s="152">
        <v>1</v>
      </c>
      <c r="V9" s="153">
        <f t="shared" si="0"/>
        <v>2.79</v>
      </c>
      <c r="Z9" s="4">
        <f t="shared" si="18"/>
        <v>20.950000000000003</v>
      </c>
      <c r="AA9" s="24">
        <f t="shared" si="19"/>
        <v>1.3093750000000002</v>
      </c>
      <c r="AB9" s="216">
        <f t="shared" si="20"/>
        <v>1.1480000000000001</v>
      </c>
      <c r="AC9" s="28">
        <f t="shared" si="1"/>
        <v>16.428124999999998</v>
      </c>
      <c r="AD9" s="24">
        <f t="shared" si="2"/>
        <v>0.14937499999999992</v>
      </c>
      <c r="AE9" s="24">
        <f t="shared" si="3"/>
        <v>0.34687499999999993</v>
      </c>
      <c r="AF9" s="24">
        <f t="shared" si="4"/>
        <v>0.34062499999999996</v>
      </c>
      <c r="AG9" s="24">
        <f t="shared" si="5"/>
        <v>0.67374999999999974</v>
      </c>
      <c r="AH9" s="24">
        <f t="shared" si="6"/>
        <v>0.30312499999999987</v>
      </c>
      <c r="AI9" s="24">
        <f t="shared" si="7"/>
        <v>0.71375000000000011</v>
      </c>
      <c r="AJ9" s="24">
        <f t="shared" si="8"/>
        <v>1.4424999999999999</v>
      </c>
      <c r="AK9" s="24">
        <f t="shared" si="9"/>
        <v>1.516875</v>
      </c>
      <c r="AL9" s="24">
        <f t="shared" si="10"/>
        <v>0.49499999999999988</v>
      </c>
      <c r="AM9" s="24">
        <f t="shared" si="11"/>
        <v>1.7562500000000001</v>
      </c>
      <c r="AN9" s="24">
        <f t="shared" si="12"/>
        <v>2.5637499999999993</v>
      </c>
      <c r="AO9" s="24">
        <f t="shared" si="13"/>
        <v>1.4775</v>
      </c>
      <c r="AP9" s="24">
        <f t="shared" si="14"/>
        <v>2.4937499999999995</v>
      </c>
      <c r="AQ9" s="24">
        <f t="shared" si="15"/>
        <v>2.1549999999999998</v>
      </c>
      <c r="AR9" s="2">
        <f t="shared" si="16"/>
        <v>1.75</v>
      </c>
      <c r="AS9" s="2">
        <f t="shared" si="17"/>
        <v>1.01</v>
      </c>
      <c r="AT9" s="282" t="str">
        <f t="shared" si="21"/>
        <v>4M-check</v>
      </c>
      <c r="AMF9" s="4"/>
    </row>
    <row r="10" spans="1:1020" ht="15">
      <c r="A10" s="14" t="s">
        <v>23</v>
      </c>
      <c r="B10" s="14">
        <v>0.79</v>
      </c>
      <c r="C10" s="14">
        <v>0.88</v>
      </c>
      <c r="D10" s="14">
        <v>1.23</v>
      </c>
      <c r="E10" s="16">
        <v>1.19</v>
      </c>
      <c r="F10" s="14">
        <v>1.1000000000000001</v>
      </c>
      <c r="G10" s="14">
        <v>1.73</v>
      </c>
      <c r="H10" s="14">
        <v>1.97</v>
      </c>
      <c r="I10" s="33">
        <v>1.89</v>
      </c>
      <c r="J10" s="14">
        <v>1.67</v>
      </c>
      <c r="K10" s="14">
        <v>2.2999999999999998</v>
      </c>
      <c r="L10" s="34">
        <v>2.1800000000000002</v>
      </c>
      <c r="M10" s="33">
        <v>1.66</v>
      </c>
      <c r="N10" s="14">
        <v>1.64</v>
      </c>
      <c r="O10" s="34">
        <v>2.56</v>
      </c>
      <c r="P10" s="34">
        <v>2.11</v>
      </c>
      <c r="Q10" s="33">
        <v>0.61</v>
      </c>
      <c r="R10" s="2" t="s">
        <v>62</v>
      </c>
      <c r="S10" s="152">
        <v>7</v>
      </c>
      <c r="T10" s="152">
        <v>10</v>
      </c>
      <c r="U10" s="152">
        <v>18</v>
      </c>
      <c r="V10" s="153">
        <f t="shared" si="0"/>
        <v>2.2999999999999998</v>
      </c>
      <c r="Z10" s="4">
        <f t="shared" si="18"/>
        <v>25.509999999999998</v>
      </c>
      <c r="AA10" s="24">
        <f t="shared" si="19"/>
        <v>1.5943749999999999</v>
      </c>
      <c r="AB10" s="216">
        <f t="shared" si="20"/>
        <v>1.45</v>
      </c>
      <c r="AC10" s="27">
        <f t="shared" si="1"/>
        <v>12.440624999999997</v>
      </c>
      <c r="AD10" s="24">
        <f t="shared" si="2"/>
        <v>0.12062500000000009</v>
      </c>
      <c r="AE10" s="24">
        <f t="shared" si="3"/>
        <v>5.6874999999999898E-2</v>
      </c>
      <c r="AF10" s="24">
        <f t="shared" si="4"/>
        <v>0.16937500000000005</v>
      </c>
      <c r="AG10" s="24">
        <f t="shared" si="5"/>
        <v>0.30374999999999974</v>
      </c>
      <c r="AH10" s="24">
        <f t="shared" si="6"/>
        <v>3.1249999999998224E-3</v>
      </c>
      <c r="AI10" s="24">
        <f t="shared" si="7"/>
        <v>1.6249999999999876E-2</v>
      </c>
      <c r="AJ10" s="24">
        <f t="shared" si="8"/>
        <v>0.60249999999999981</v>
      </c>
      <c r="AK10" s="24">
        <f t="shared" si="9"/>
        <v>1.016875</v>
      </c>
      <c r="AL10" s="24">
        <f t="shared" si="10"/>
        <v>0.58499999999999996</v>
      </c>
      <c r="AM10" s="24">
        <f t="shared" si="11"/>
        <v>0.80625000000000036</v>
      </c>
      <c r="AN10" s="24">
        <f t="shared" si="12"/>
        <v>1.9837499999999992</v>
      </c>
      <c r="AO10" s="24">
        <f t="shared" si="13"/>
        <v>1.2175</v>
      </c>
      <c r="AP10" s="24">
        <f t="shared" si="14"/>
        <v>3.6437499999999998</v>
      </c>
      <c r="AQ10" s="24">
        <f t="shared" si="15"/>
        <v>1.9149999999999996</v>
      </c>
      <c r="AR10" s="2">
        <f t="shared" si="16"/>
        <v>2.11</v>
      </c>
      <c r="AS10" s="2">
        <f t="shared" si="17"/>
        <v>0.61</v>
      </c>
      <c r="AT10" s="282" t="str">
        <f t="shared" si="21"/>
        <v>rotate-34kX128w1</v>
      </c>
      <c r="AMF10" s="4"/>
    </row>
    <row r="11" spans="1:1020" ht="15">
      <c r="A11" s="145" t="s">
        <v>24</v>
      </c>
      <c r="B11" s="145">
        <v>0.37</v>
      </c>
      <c r="C11" s="145">
        <v>0.74</v>
      </c>
      <c r="D11" s="145">
        <v>0.92</v>
      </c>
      <c r="E11" s="273">
        <v>1.29</v>
      </c>
      <c r="F11" s="145">
        <v>0.67</v>
      </c>
      <c r="G11" s="145">
        <v>1.39</v>
      </c>
      <c r="H11" s="145">
        <v>2.06</v>
      </c>
      <c r="I11" s="32">
        <v>2.38</v>
      </c>
      <c r="J11" s="145">
        <v>1.38</v>
      </c>
      <c r="K11" s="145">
        <v>4.99</v>
      </c>
      <c r="L11" s="36">
        <v>6.55</v>
      </c>
      <c r="M11" s="32">
        <v>2.77</v>
      </c>
      <c r="N11" s="145">
        <v>1.96</v>
      </c>
      <c r="O11" s="36">
        <v>0.64</v>
      </c>
      <c r="P11" s="36">
        <v>5.56</v>
      </c>
      <c r="Q11" s="32">
        <v>0.61</v>
      </c>
      <c r="R11" s="125" t="s">
        <v>65</v>
      </c>
      <c r="S11" s="274">
        <v>8</v>
      </c>
      <c r="T11" s="274">
        <v>11</v>
      </c>
      <c r="U11" s="274">
        <v>21</v>
      </c>
      <c r="V11" s="276">
        <f t="shared" si="0"/>
        <v>4.99</v>
      </c>
      <c r="W11" s="277"/>
      <c r="X11" s="277"/>
      <c r="Y11" s="277"/>
      <c r="Z11" s="277">
        <f t="shared" si="18"/>
        <v>34.28</v>
      </c>
      <c r="AA11" s="278">
        <f t="shared" si="19"/>
        <v>2.1425000000000001</v>
      </c>
      <c r="AB11" s="279">
        <f t="shared" si="20"/>
        <v>1.577</v>
      </c>
      <c r="AC11" s="280">
        <f t="shared" si="1"/>
        <v>15.048124999999997</v>
      </c>
      <c r="AD11" s="278">
        <f t="shared" si="2"/>
        <v>0.29937499999999995</v>
      </c>
      <c r="AE11" s="278">
        <f t="shared" si="3"/>
        <v>0.19687499999999991</v>
      </c>
      <c r="AF11" s="278">
        <f t="shared" si="4"/>
        <v>0.14062499999999989</v>
      </c>
      <c r="AG11" s="278">
        <f t="shared" si="5"/>
        <v>0.20374999999999965</v>
      </c>
      <c r="AH11" s="278">
        <f t="shared" si="6"/>
        <v>0.43312499999999987</v>
      </c>
      <c r="AI11" s="278">
        <f t="shared" si="7"/>
        <v>0.3237500000000002</v>
      </c>
      <c r="AJ11" s="278">
        <f t="shared" si="8"/>
        <v>0.51249999999999973</v>
      </c>
      <c r="AK11" s="278">
        <f t="shared" si="9"/>
        <v>0.52687499999999998</v>
      </c>
      <c r="AL11" s="278">
        <f t="shared" si="10"/>
        <v>0.875</v>
      </c>
      <c r="AM11" s="278">
        <f t="shared" si="11"/>
        <v>1.88375</v>
      </c>
      <c r="AN11" s="278">
        <f t="shared" si="12"/>
        <v>2.3862500000000004</v>
      </c>
      <c r="AO11" s="278">
        <f t="shared" si="13"/>
        <v>0.10749999999999993</v>
      </c>
      <c r="AP11" s="278">
        <f t="shared" si="14"/>
        <v>3.3237499999999995</v>
      </c>
      <c r="AQ11" s="278">
        <f t="shared" si="15"/>
        <v>3.8349999999999995</v>
      </c>
      <c r="AR11" s="125">
        <f t="shared" si="16"/>
        <v>5.56</v>
      </c>
      <c r="AS11" s="125">
        <f t="shared" si="17"/>
        <v>0.61</v>
      </c>
      <c r="AT11" s="284" t="str">
        <f t="shared" si="21"/>
        <v>rotate-color1Mp</v>
      </c>
      <c r="AMF11" s="4"/>
    </row>
    <row r="12" spans="1:1020" ht="15">
      <c r="A12" s="14" t="s">
        <v>25</v>
      </c>
      <c r="B12" s="14">
        <v>0.39</v>
      </c>
      <c r="C12" s="14">
        <v>0.83</v>
      </c>
      <c r="D12" s="14">
        <v>1.57</v>
      </c>
      <c r="E12" s="16">
        <v>2.17</v>
      </c>
      <c r="F12" s="14">
        <v>0.57999999999999996</v>
      </c>
      <c r="G12" s="14">
        <v>0.22</v>
      </c>
      <c r="H12" s="14">
        <v>3.96</v>
      </c>
      <c r="I12" s="33">
        <v>8.6999999999999993</v>
      </c>
      <c r="J12" s="14">
        <v>1.48</v>
      </c>
      <c r="K12" s="14">
        <v>2.94</v>
      </c>
      <c r="L12" s="34">
        <v>7.41</v>
      </c>
      <c r="M12" s="33">
        <v>8.1199999999999992</v>
      </c>
      <c r="N12" s="14">
        <v>1.8</v>
      </c>
      <c r="O12" s="34">
        <v>2.82</v>
      </c>
      <c r="P12" s="34">
        <v>0.48</v>
      </c>
      <c r="Q12" s="33">
        <v>1.94</v>
      </c>
      <c r="R12" s="2" t="s">
        <v>51</v>
      </c>
      <c r="S12" s="152">
        <v>9</v>
      </c>
      <c r="T12" s="152">
        <v>12</v>
      </c>
      <c r="U12" s="152">
        <v>7</v>
      </c>
      <c r="V12" s="153">
        <f t="shared" si="0"/>
        <v>3.96</v>
      </c>
      <c r="Z12" s="4">
        <f t="shared" si="18"/>
        <v>45.409999999999989</v>
      </c>
      <c r="AA12" s="24">
        <f t="shared" si="19"/>
        <v>2.8381249999999993</v>
      </c>
      <c r="AB12" s="216">
        <f t="shared" si="20"/>
        <v>1.5939999999999999</v>
      </c>
      <c r="AC12" s="26">
        <f t="shared" si="1"/>
        <v>25.338125000000002</v>
      </c>
      <c r="AD12" s="24">
        <f t="shared" si="2"/>
        <v>0.27937499999999993</v>
      </c>
      <c r="AE12" s="24">
        <f t="shared" si="3"/>
        <v>0.10687499999999994</v>
      </c>
      <c r="AF12" s="24">
        <f t="shared" si="4"/>
        <v>0.50937500000000013</v>
      </c>
      <c r="AG12" s="24">
        <f t="shared" si="5"/>
        <v>0.67625000000000024</v>
      </c>
      <c r="AH12" s="24">
        <f t="shared" si="6"/>
        <v>0.52312499999999995</v>
      </c>
      <c r="AI12" s="24">
        <f t="shared" si="7"/>
        <v>1.4937500000000001</v>
      </c>
      <c r="AJ12" s="24">
        <f t="shared" si="8"/>
        <v>1.3875000000000002</v>
      </c>
      <c r="AK12" s="24">
        <f t="shared" si="9"/>
        <v>5.7931249999999999</v>
      </c>
      <c r="AL12" s="24">
        <f t="shared" si="10"/>
        <v>0.77499999999999991</v>
      </c>
      <c r="AM12" s="24">
        <f t="shared" si="11"/>
        <v>0.16625000000000023</v>
      </c>
      <c r="AN12" s="24">
        <f t="shared" si="12"/>
        <v>3.2462500000000007</v>
      </c>
      <c r="AO12" s="24">
        <f t="shared" si="13"/>
        <v>5.2424999999999997</v>
      </c>
      <c r="AP12" s="24">
        <f t="shared" si="14"/>
        <v>3.4837499999999997</v>
      </c>
      <c r="AQ12" s="24">
        <f t="shared" si="15"/>
        <v>1.6549999999999998</v>
      </c>
      <c r="AR12" s="2">
        <f t="shared" si="16"/>
        <v>0.48</v>
      </c>
      <c r="AS12" s="2">
        <f t="shared" si="17"/>
        <v>1.94</v>
      </c>
      <c r="AT12" s="282" t="str">
        <f t="shared" si="21"/>
        <v>4M-cmykw2-rotatew2</v>
      </c>
      <c r="AMF12" s="4"/>
    </row>
    <row r="13" spans="1:1020" ht="15">
      <c r="A13" s="14" t="s">
        <v>26</v>
      </c>
      <c r="B13" s="14">
        <v>0.32</v>
      </c>
      <c r="C13" s="14">
        <v>0.68</v>
      </c>
      <c r="D13" s="14">
        <v>1.47</v>
      </c>
      <c r="E13" s="16">
        <v>2.4</v>
      </c>
      <c r="F13" s="14">
        <v>0.64</v>
      </c>
      <c r="G13" s="14">
        <v>1.4</v>
      </c>
      <c r="H13" s="14">
        <v>5.47</v>
      </c>
      <c r="I13" s="33">
        <v>3.32</v>
      </c>
      <c r="J13" s="14">
        <v>1.1100000000000001</v>
      </c>
      <c r="K13" s="14">
        <v>3.26</v>
      </c>
      <c r="L13" s="34">
        <v>3.06</v>
      </c>
      <c r="M13" s="33">
        <v>4.21</v>
      </c>
      <c r="N13" s="14">
        <v>1.23</v>
      </c>
      <c r="O13" s="34">
        <v>1.18</v>
      </c>
      <c r="P13" s="34">
        <v>5.67</v>
      </c>
      <c r="Q13" s="33">
        <v>0.61</v>
      </c>
      <c r="R13" s="2" t="s">
        <v>53</v>
      </c>
      <c r="S13" s="152">
        <v>10</v>
      </c>
      <c r="T13" s="152">
        <v>14</v>
      </c>
      <c r="U13" s="152">
        <v>9</v>
      </c>
      <c r="V13" s="153">
        <f t="shared" si="0"/>
        <v>5.47</v>
      </c>
      <c r="Z13" s="4">
        <f t="shared" si="18"/>
        <v>36.03</v>
      </c>
      <c r="AA13" s="24">
        <f t="shared" si="19"/>
        <v>2.2518750000000001</v>
      </c>
      <c r="AB13" s="216">
        <f t="shared" si="20"/>
        <v>1.798</v>
      </c>
      <c r="AC13" s="26">
        <f t="shared" si="1"/>
        <v>17.093124999999997</v>
      </c>
      <c r="AD13" s="24">
        <f t="shared" si="2"/>
        <v>0.34937499999999994</v>
      </c>
      <c r="AE13" s="24">
        <f t="shared" si="3"/>
        <v>0.25687499999999985</v>
      </c>
      <c r="AF13" s="24">
        <f t="shared" si="4"/>
        <v>0.40937500000000004</v>
      </c>
      <c r="AG13" s="24">
        <f t="shared" si="5"/>
        <v>0.90625000000000022</v>
      </c>
      <c r="AH13" s="24">
        <f t="shared" si="6"/>
        <v>0.4631249999999999</v>
      </c>
      <c r="AI13" s="24">
        <f t="shared" si="7"/>
        <v>0.3137500000000002</v>
      </c>
      <c r="AJ13" s="24">
        <f t="shared" si="8"/>
        <v>2.8975</v>
      </c>
      <c r="AK13" s="24">
        <f t="shared" si="9"/>
        <v>0.41312499999999996</v>
      </c>
      <c r="AL13" s="24">
        <f t="shared" si="10"/>
        <v>1.1449999999999998</v>
      </c>
      <c r="AM13" s="24">
        <f t="shared" si="11"/>
        <v>0.15374999999999961</v>
      </c>
      <c r="AN13" s="24">
        <f t="shared" si="12"/>
        <v>1.1037499999999993</v>
      </c>
      <c r="AO13" s="24">
        <f t="shared" si="13"/>
        <v>1.3325</v>
      </c>
      <c r="AP13" s="24">
        <f t="shared" si="14"/>
        <v>4.0537499999999991</v>
      </c>
      <c r="AQ13" s="24">
        <f t="shared" si="15"/>
        <v>3.2949999999999999</v>
      </c>
      <c r="AR13" s="2">
        <f t="shared" si="16"/>
        <v>5.67</v>
      </c>
      <c r="AS13" s="2">
        <f t="shared" si="17"/>
        <v>0.61</v>
      </c>
      <c r="AT13" s="282" t="str">
        <f t="shared" si="21"/>
        <v>4M-rotatew2</v>
      </c>
      <c r="AMF13" s="4"/>
    </row>
    <row r="14" spans="1:1020" ht="15">
      <c r="A14" s="14" t="s">
        <v>27</v>
      </c>
      <c r="B14" s="14">
        <v>0.76</v>
      </c>
      <c r="C14" s="14">
        <v>0.76</v>
      </c>
      <c r="D14" s="14">
        <v>0.76</v>
      </c>
      <c r="E14" s="16">
        <v>0.76</v>
      </c>
      <c r="F14" s="14">
        <v>1.44</v>
      </c>
      <c r="G14" s="14">
        <v>1.44</v>
      </c>
      <c r="H14" s="14">
        <v>1.44</v>
      </c>
      <c r="I14" s="33">
        <v>1.44</v>
      </c>
      <c r="J14" s="14">
        <v>0.66</v>
      </c>
      <c r="K14" s="14">
        <v>0.66</v>
      </c>
      <c r="L14" s="34">
        <v>3.17</v>
      </c>
      <c r="M14" s="33">
        <v>3.17</v>
      </c>
      <c r="N14" s="14">
        <v>14.99</v>
      </c>
      <c r="O14" s="34">
        <v>14.99</v>
      </c>
      <c r="P14" s="34">
        <v>14.54</v>
      </c>
      <c r="Q14" s="33">
        <v>14.54</v>
      </c>
      <c r="R14" s="2" t="s">
        <v>54</v>
      </c>
      <c r="S14" s="152">
        <v>11</v>
      </c>
      <c r="T14" s="152">
        <v>15</v>
      </c>
      <c r="U14" s="152">
        <v>10</v>
      </c>
      <c r="V14" s="153">
        <f t="shared" si="0"/>
        <v>14.99</v>
      </c>
      <c r="Z14" s="4">
        <f t="shared" si="18"/>
        <v>75.52000000000001</v>
      </c>
      <c r="AA14" s="24">
        <f t="shared" si="19"/>
        <v>4.7200000000000006</v>
      </c>
      <c r="AB14" s="216">
        <f t="shared" si="20"/>
        <v>2.367</v>
      </c>
      <c r="AC14" s="26">
        <f t="shared" si="1"/>
        <v>30.060625000000002</v>
      </c>
      <c r="AD14" s="24">
        <f t="shared" si="2"/>
        <v>9.0625000000000067E-2</v>
      </c>
      <c r="AE14" s="24">
        <f t="shared" si="3"/>
        <v>0.17687499999999989</v>
      </c>
      <c r="AF14" s="24">
        <f t="shared" si="4"/>
        <v>0.30062499999999992</v>
      </c>
      <c r="AG14" s="24">
        <f t="shared" si="5"/>
        <v>0.73374999999999968</v>
      </c>
      <c r="AH14" s="24">
        <f t="shared" si="6"/>
        <v>0.33687500000000004</v>
      </c>
      <c r="AI14" s="24">
        <f t="shared" si="7"/>
        <v>0.27375000000000016</v>
      </c>
      <c r="AJ14" s="24">
        <f t="shared" si="8"/>
        <v>1.1324999999999998</v>
      </c>
      <c r="AK14" s="24">
        <f t="shared" si="9"/>
        <v>1.4668749999999999</v>
      </c>
      <c r="AL14" s="24">
        <f t="shared" si="10"/>
        <v>1.5949999999999998</v>
      </c>
      <c r="AM14" s="24">
        <f t="shared" si="11"/>
        <v>2.44625</v>
      </c>
      <c r="AN14" s="24">
        <f t="shared" si="12"/>
        <v>0.99374999999999947</v>
      </c>
      <c r="AO14" s="24">
        <f t="shared" si="13"/>
        <v>0.29249999999999998</v>
      </c>
      <c r="AP14" s="24">
        <f t="shared" si="14"/>
        <v>9.7062500000000007</v>
      </c>
      <c r="AQ14" s="24">
        <f t="shared" si="15"/>
        <v>10.515000000000001</v>
      </c>
      <c r="AR14" s="2">
        <f t="shared" si="16"/>
        <v>14.54</v>
      </c>
      <c r="AS14" s="2">
        <f t="shared" si="17"/>
        <v>14.54</v>
      </c>
      <c r="AT14" s="282" t="str">
        <f t="shared" si="21"/>
        <v>4M-tcp-mixed</v>
      </c>
      <c r="AMF14" s="4"/>
    </row>
    <row r="15" spans="1:1020" ht="15">
      <c r="A15" s="145" t="s">
        <v>28</v>
      </c>
      <c r="B15" s="145">
        <v>0.93</v>
      </c>
      <c r="C15" s="145">
        <v>1.1599999999999999</v>
      </c>
      <c r="D15" s="145">
        <v>1.27</v>
      </c>
      <c r="E15" s="273">
        <v>1.26</v>
      </c>
      <c r="F15" s="145">
        <v>1.9</v>
      </c>
      <c r="G15" s="145">
        <v>2.4</v>
      </c>
      <c r="H15" s="145">
        <v>2.37</v>
      </c>
      <c r="I15" s="32">
        <v>0.27</v>
      </c>
      <c r="J15" s="145">
        <v>0.47</v>
      </c>
      <c r="K15" s="145">
        <v>4.84</v>
      </c>
      <c r="L15" s="36">
        <v>4.3099999999999996</v>
      </c>
      <c r="M15" s="32">
        <v>2.88</v>
      </c>
      <c r="N15" s="145">
        <v>7.89</v>
      </c>
      <c r="O15" s="36">
        <v>6.9</v>
      </c>
      <c r="P15" s="36">
        <v>5.03</v>
      </c>
      <c r="Q15" s="32">
        <v>2.02</v>
      </c>
      <c r="R15" s="125" t="s">
        <v>60</v>
      </c>
      <c r="S15" s="274">
        <v>12</v>
      </c>
      <c r="T15" s="274">
        <v>16</v>
      </c>
      <c r="U15" s="274">
        <v>16</v>
      </c>
      <c r="V15" s="276">
        <f t="shared" si="0"/>
        <v>7.89</v>
      </c>
      <c r="W15" s="277"/>
      <c r="X15" s="277"/>
      <c r="Y15" s="277"/>
      <c r="Z15" s="277">
        <f t="shared" si="18"/>
        <v>45.9</v>
      </c>
      <c r="AA15" s="278">
        <f t="shared" si="19"/>
        <v>2.8687499999999999</v>
      </c>
      <c r="AB15" s="279">
        <f t="shared" si="20"/>
        <v>2.4490000000000003</v>
      </c>
      <c r="AC15" s="280">
        <f t="shared" si="1"/>
        <v>13.948124999999997</v>
      </c>
      <c r="AD15" s="278">
        <f t="shared" si="2"/>
        <v>0.26062500000000011</v>
      </c>
      <c r="AE15" s="278">
        <f t="shared" si="3"/>
        <v>0.22312500000000002</v>
      </c>
      <c r="AF15" s="278">
        <f t="shared" si="4"/>
        <v>0.20937500000000009</v>
      </c>
      <c r="AG15" s="278">
        <f t="shared" si="5"/>
        <v>0.23374999999999968</v>
      </c>
      <c r="AH15" s="278">
        <f t="shared" si="6"/>
        <v>0.796875</v>
      </c>
      <c r="AI15" s="278">
        <f t="shared" si="7"/>
        <v>0.6862499999999998</v>
      </c>
      <c r="AJ15" s="278">
        <f t="shared" si="8"/>
        <v>0.20249999999999968</v>
      </c>
      <c r="AK15" s="278">
        <f t="shared" si="9"/>
        <v>2.6368749999999999</v>
      </c>
      <c r="AL15" s="278">
        <f t="shared" si="10"/>
        <v>1.7849999999999999</v>
      </c>
      <c r="AM15" s="278">
        <f t="shared" si="11"/>
        <v>1.7337499999999997</v>
      </c>
      <c r="AN15" s="278">
        <f t="shared" si="12"/>
        <v>0.14625000000000021</v>
      </c>
      <c r="AO15" s="278">
        <f t="shared" si="13"/>
        <v>2.4999999999999467E-3</v>
      </c>
      <c r="AP15" s="278">
        <f t="shared" si="14"/>
        <v>2.6062500000000002</v>
      </c>
      <c r="AQ15" s="278">
        <f t="shared" si="15"/>
        <v>2.4250000000000007</v>
      </c>
      <c r="AR15" s="125">
        <f t="shared" si="16"/>
        <v>5.03</v>
      </c>
      <c r="AS15" s="125">
        <f t="shared" si="17"/>
        <v>2.02</v>
      </c>
      <c r="AT15" s="284" t="str">
        <f t="shared" si="21"/>
        <v>md5-4M</v>
      </c>
      <c r="AMF15" s="4"/>
    </row>
    <row r="16" spans="1:1020" ht="15">
      <c r="A16" s="14" t="s">
        <v>29</v>
      </c>
      <c r="B16" s="14">
        <v>0.87</v>
      </c>
      <c r="C16" s="14">
        <v>0.85</v>
      </c>
      <c r="D16" s="14">
        <v>0.24</v>
      </c>
      <c r="E16" s="16">
        <v>0.84</v>
      </c>
      <c r="F16" s="14">
        <v>0.9</v>
      </c>
      <c r="G16" s="14">
        <v>2.12</v>
      </c>
      <c r="H16" s="14">
        <v>3.08</v>
      </c>
      <c r="I16" s="33">
        <v>0.84</v>
      </c>
      <c r="J16" s="14">
        <v>2.75</v>
      </c>
      <c r="K16" s="14">
        <v>7.69</v>
      </c>
      <c r="L16" s="34">
        <v>9.34</v>
      </c>
      <c r="M16" s="33">
        <v>0.84</v>
      </c>
      <c r="N16" s="14">
        <v>7.54</v>
      </c>
      <c r="O16" s="34">
        <v>8.89</v>
      </c>
      <c r="P16" s="34">
        <v>5.72</v>
      </c>
      <c r="Q16" s="33">
        <v>0.84</v>
      </c>
      <c r="R16" s="2" t="s">
        <v>50</v>
      </c>
      <c r="S16" s="152">
        <v>13</v>
      </c>
      <c r="T16" s="152">
        <v>17</v>
      </c>
      <c r="U16" s="152">
        <v>5</v>
      </c>
      <c r="V16" s="153">
        <f t="shared" si="0"/>
        <v>7.69</v>
      </c>
      <c r="Z16" s="4">
        <f t="shared" si="18"/>
        <v>53.35</v>
      </c>
      <c r="AA16" s="24">
        <f t="shared" si="19"/>
        <v>3.3343750000000001</v>
      </c>
      <c r="AB16" s="216">
        <f t="shared" si="20"/>
        <v>2.6879999999999997</v>
      </c>
      <c r="AC16" s="26">
        <f t="shared" si="1"/>
        <v>23.909375000000004</v>
      </c>
      <c r="AD16" s="24">
        <f t="shared" si="2"/>
        <v>0.20062500000000005</v>
      </c>
      <c r="AE16" s="24">
        <f t="shared" si="3"/>
        <v>8.6874999999999925E-2</v>
      </c>
      <c r="AF16" s="24">
        <f t="shared" si="4"/>
        <v>0.82062499999999994</v>
      </c>
      <c r="AG16" s="24">
        <f t="shared" si="5"/>
        <v>0.65374999999999972</v>
      </c>
      <c r="AH16" s="24">
        <f t="shared" si="6"/>
        <v>0.20312499999999989</v>
      </c>
      <c r="AI16" s="24">
        <f t="shared" si="7"/>
        <v>0.40625</v>
      </c>
      <c r="AJ16" s="24">
        <f t="shared" si="8"/>
        <v>0.50750000000000028</v>
      </c>
      <c r="AK16" s="24">
        <f t="shared" si="9"/>
        <v>2.066875</v>
      </c>
      <c r="AL16" s="24">
        <f t="shared" si="10"/>
        <v>0.49500000000000011</v>
      </c>
      <c r="AM16" s="24">
        <f t="shared" si="11"/>
        <v>4.5837500000000002</v>
      </c>
      <c r="AN16" s="24">
        <f t="shared" si="12"/>
        <v>5.1762500000000005</v>
      </c>
      <c r="AO16" s="24">
        <f t="shared" si="13"/>
        <v>2.0375000000000001</v>
      </c>
      <c r="AP16" s="24">
        <f t="shared" si="14"/>
        <v>2.2562500000000005</v>
      </c>
      <c r="AQ16" s="24">
        <f t="shared" si="15"/>
        <v>4.4150000000000009</v>
      </c>
      <c r="AR16" s="2">
        <f t="shared" si="16"/>
        <v>5.72</v>
      </c>
      <c r="AS16" s="2">
        <f t="shared" si="17"/>
        <v>0.84</v>
      </c>
      <c r="AT16" s="282" t="str">
        <f t="shared" si="21"/>
        <v>4M-check-reassembly-tcp-x264w2</v>
      </c>
      <c r="AMF16" s="4"/>
    </row>
    <row r="17" spans="1:1020" ht="15">
      <c r="A17" s="14" t="s">
        <v>30</v>
      </c>
      <c r="B17" s="14">
        <v>0.77</v>
      </c>
      <c r="C17" s="14">
        <v>1.1299999999999999</v>
      </c>
      <c r="D17" s="14">
        <v>1.39</v>
      </c>
      <c r="E17" s="16">
        <v>1.41</v>
      </c>
      <c r="F17" s="14">
        <v>2.0699999999999998</v>
      </c>
      <c r="G17" s="14">
        <v>2.39</v>
      </c>
      <c r="H17" s="14">
        <v>2.72</v>
      </c>
      <c r="I17" s="33">
        <v>2.04</v>
      </c>
      <c r="J17" s="14">
        <v>4.7300000000000004</v>
      </c>
      <c r="K17" s="14">
        <v>5.64</v>
      </c>
      <c r="L17" s="34">
        <v>3.99</v>
      </c>
      <c r="M17" s="33">
        <v>2.0299999999999998</v>
      </c>
      <c r="N17" s="14">
        <v>9.15</v>
      </c>
      <c r="O17" s="34">
        <v>8.32</v>
      </c>
      <c r="P17" s="34">
        <v>5.26</v>
      </c>
      <c r="Q17" s="33">
        <v>1.67</v>
      </c>
      <c r="R17" s="2" t="s">
        <v>61</v>
      </c>
      <c r="S17" s="152">
        <v>14</v>
      </c>
      <c r="T17" s="152">
        <v>18</v>
      </c>
      <c r="U17" s="152">
        <v>17</v>
      </c>
      <c r="V17" s="153">
        <f t="shared" si="0"/>
        <v>9.15</v>
      </c>
      <c r="Z17" s="4">
        <f t="shared" si="18"/>
        <v>54.71</v>
      </c>
      <c r="AA17" s="24">
        <f t="shared" si="19"/>
        <v>3.4193750000000001</v>
      </c>
      <c r="AB17" s="216">
        <f t="shared" si="20"/>
        <v>3.1399999999999997</v>
      </c>
      <c r="AC17" s="26">
        <f t="shared" si="1"/>
        <v>17.105625000000003</v>
      </c>
      <c r="AD17" s="24">
        <f t="shared" si="2"/>
        <v>0.10062500000000008</v>
      </c>
      <c r="AE17" s="24">
        <f t="shared" si="3"/>
        <v>0.19312499999999999</v>
      </c>
      <c r="AF17" s="24">
        <f t="shared" si="4"/>
        <v>0.32937499999999997</v>
      </c>
      <c r="AG17" s="24">
        <f t="shared" si="5"/>
        <v>8.3749999999999769E-2</v>
      </c>
      <c r="AH17" s="24">
        <f t="shared" si="6"/>
        <v>0.96687499999999993</v>
      </c>
      <c r="AI17" s="24">
        <f t="shared" si="7"/>
        <v>0.67625000000000002</v>
      </c>
      <c r="AJ17" s="24">
        <f t="shared" si="8"/>
        <v>0.14750000000000041</v>
      </c>
      <c r="AK17" s="24">
        <f t="shared" si="9"/>
        <v>0.86687499999999984</v>
      </c>
      <c r="AL17" s="24">
        <f t="shared" si="10"/>
        <v>2.4750000000000005</v>
      </c>
      <c r="AM17" s="24">
        <f t="shared" si="11"/>
        <v>2.5337499999999995</v>
      </c>
      <c r="AN17" s="24">
        <f t="shared" si="12"/>
        <v>0.17374999999999918</v>
      </c>
      <c r="AO17" s="24">
        <f t="shared" si="13"/>
        <v>0.84750000000000014</v>
      </c>
      <c r="AP17" s="24">
        <f t="shared" si="14"/>
        <v>3.8662500000000009</v>
      </c>
      <c r="AQ17" s="24">
        <f t="shared" si="15"/>
        <v>3.8450000000000006</v>
      </c>
      <c r="AR17" s="2">
        <f t="shared" si="16"/>
        <v>5.26</v>
      </c>
      <c r="AS17" s="2">
        <f t="shared" si="17"/>
        <v>1.67</v>
      </c>
      <c r="AT17" s="282" t="str">
        <f t="shared" si="21"/>
        <v>rgbcmyk-4M</v>
      </c>
      <c r="AMF17" s="4"/>
    </row>
    <row r="18" spans="1:1020" ht="15">
      <c r="A18" s="14" t="s">
        <v>31</v>
      </c>
      <c r="B18" s="14">
        <v>0.7</v>
      </c>
      <c r="C18" s="14">
        <v>0.99</v>
      </c>
      <c r="D18" s="14">
        <v>0.66</v>
      </c>
      <c r="E18" s="16">
        <v>3.92</v>
      </c>
      <c r="F18" s="14">
        <v>1.71</v>
      </c>
      <c r="G18" s="14">
        <v>0.75</v>
      </c>
      <c r="H18" s="14">
        <v>1.71</v>
      </c>
      <c r="I18" s="33">
        <v>8.91</v>
      </c>
      <c r="J18" s="14">
        <v>5.56</v>
      </c>
      <c r="K18" s="14">
        <v>0.45</v>
      </c>
      <c r="L18" s="34">
        <v>7.59</v>
      </c>
      <c r="M18" s="33">
        <v>5.81</v>
      </c>
      <c r="N18" s="14">
        <v>16.82</v>
      </c>
      <c r="O18" s="34">
        <v>11.41</v>
      </c>
      <c r="P18" s="34">
        <v>5.27</v>
      </c>
      <c r="Q18" s="33">
        <v>4.22</v>
      </c>
      <c r="R18" s="2" t="s">
        <v>57</v>
      </c>
      <c r="S18" s="152">
        <v>15</v>
      </c>
      <c r="T18" s="152">
        <v>20</v>
      </c>
      <c r="U18" s="152">
        <v>13</v>
      </c>
      <c r="V18" s="153">
        <f t="shared" si="0"/>
        <v>16.82</v>
      </c>
      <c r="Z18" s="4">
        <f t="shared" si="18"/>
        <v>76.48</v>
      </c>
      <c r="AA18" s="24">
        <f t="shared" si="19"/>
        <v>4.78</v>
      </c>
      <c r="AB18" s="216">
        <f t="shared" si="20"/>
        <v>3.3269999999999995</v>
      </c>
      <c r="AC18" s="26">
        <f t="shared" si="1"/>
        <v>42.138125000000002</v>
      </c>
      <c r="AD18" s="24">
        <f t="shared" si="2"/>
        <v>3.0625000000000013E-2</v>
      </c>
      <c r="AE18" s="24">
        <f t="shared" si="3"/>
        <v>5.3125000000000089E-2</v>
      </c>
      <c r="AF18" s="24">
        <f t="shared" si="4"/>
        <v>0.4006249999999999</v>
      </c>
      <c r="AG18" s="24">
        <f t="shared" si="5"/>
        <v>2.4262500000000005</v>
      </c>
      <c r="AH18" s="24">
        <f t="shared" si="6"/>
        <v>0.60687500000000005</v>
      </c>
      <c r="AI18" s="24">
        <f t="shared" si="7"/>
        <v>0.96375000000000011</v>
      </c>
      <c r="AJ18" s="24">
        <f t="shared" si="8"/>
        <v>0.86249999999999982</v>
      </c>
      <c r="AK18" s="24">
        <f t="shared" si="9"/>
        <v>6.0031250000000007</v>
      </c>
      <c r="AL18" s="24">
        <f t="shared" si="10"/>
        <v>3.3049999999999997</v>
      </c>
      <c r="AM18" s="24">
        <f t="shared" si="11"/>
        <v>2.65625</v>
      </c>
      <c r="AN18" s="24">
        <f t="shared" si="12"/>
        <v>3.4262500000000005</v>
      </c>
      <c r="AO18" s="24">
        <f t="shared" si="13"/>
        <v>2.9324999999999997</v>
      </c>
      <c r="AP18" s="24">
        <f t="shared" si="14"/>
        <v>11.536250000000001</v>
      </c>
      <c r="AQ18" s="24">
        <f t="shared" si="15"/>
        <v>6.9350000000000005</v>
      </c>
      <c r="AR18" s="2">
        <f t="shared" si="16"/>
        <v>5.27</v>
      </c>
      <c r="AS18" s="2">
        <f t="shared" si="17"/>
        <v>4.22</v>
      </c>
      <c r="AT18" s="282" t="str">
        <f t="shared" si="21"/>
        <v>iDCT-4M</v>
      </c>
      <c r="AMF18" s="4"/>
    </row>
    <row r="19" spans="1:1020" ht="15">
      <c r="A19" s="145" t="s">
        <v>32</v>
      </c>
      <c r="B19" s="145">
        <v>0.89</v>
      </c>
      <c r="C19" s="145">
        <v>2.5499999999999998</v>
      </c>
      <c r="D19" s="145">
        <v>3.66</v>
      </c>
      <c r="E19" s="273">
        <v>3.66</v>
      </c>
      <c r="F19" s="145">
        <v>3.04</v>
      </c>
      <c r="G19" s="145">
        <v>8.81</v>
      </c>
      <c r="H19" s="145">
        <v>11.15</v>
      </c>
      <c r="I19" s="32">
        <v>11.15</v>
      </c>
      <c r="J19" s="145">
        <v>10.119999999999999</v>
      </c>
      <c r="K19" s="145">
        <v>13.72</v>
      </c>
      <c r="L19" s="36">
        <v>8.9700000000000006</v>
      </c>
      <c r="M19" s="32">
        <v>8.9700000000000006</v>
      </c>
      <c r="N19" s="145">
        <v>11.66</v>
      </c>
      <c r="O19" s="36">
        <v>5.0999999999999996</v>
      </c>
      <c r="P19" s="36">
        <v>4.1500000000000004</v>
      </c>
      <c r="Q19" s="32">
        <v>4.1500000000000004</v>
      </c>
      <c r="R19" s="125" t="s">
        <v>55</v>
      </c>
      <c r="S19" s="274">
        <v>16</v>
      </c>
      <c r="T19" s="274">
        <v>21</v>
      </c>
      <c r="U19" s="274">
        <v>11</v>
      </c>
      <c r="V19" s="276">
        <f t="shared" si="0"/>
        <v>13.72</v>
      </c>
      <c r="W19" s="277"/>
      <c r="X19" s="277"/>
      <c r="Y19" s="277"/>
      <c r="Z19" s="277">
        <f t="shared" si="18"/>
        <v>111.75</v>
      </c>
      <c r="AA19" s="278">
        <f t="shared" si="19"/>
        <v>6.984375</v>
      </c>
      <c r="AB19" s="279">
        <f t="shared" si="20"/>
        <v>6.9259999999999993</v>
      </c>
      <c r="AC19" s="280">
        <f t="shared" si="1"/>
        <v>68.831875000000011</v>
      </c>
      <c r="AD19" s="278">
        <f t="shared" si="2"/>
        <v>0.22062500000000007</v>
      </c>
      <c r="AE19" s="278">
        <f t="shared" si="3"/>
        <v>1.6131249999999999</v>
      </c>
      <c r="AF19" s="278">
        <f t="shared" si="4"/>
        <v>2.5993750000000002</v>
      </c>
      <c r="AG19" s="278">
        <f t="shared" si="5"/>
        <v>2.1662500000000007</v>
      </c>
      <c r="AH19" s="278">
        <f t="shared" si="6"/>
        <v>1.9368750000000001</v>
      </c>
      <c r="AI19" s="278">
        <f t="shared" si="7"/>
        <v>7.0962500000000004</v>
      </c>
      <c r="AJ19" s="278">
        <f t="shared" si="8"/>
        <v>8.5775000000000006</v>
      </c>
      <c r="AK19" s="278">
        <f t="shared" si="9"/>
        <v>8.2431250000000009</v>
      </c>
      <c r="AL19" s="278">
        <f t="shared" si="10"/>
        <v>7.8649999999999993</v>
      </c>
      <c r="AM19" s="278">
        <f t="shared" si="11"/>
        <v>10.61375</v>
      </c>
      <c r="AN19" s="278">
        <f t="shared" si="12"/>
        <v>4.8062500000000012</v>
      </c>
      <c r="AO19" s="278">
        <f t="shared" si="13"/>
        <v>6.0925000000000011</v>
      </c>
      <c r="AP19" s="278">
        <f t="shared" si="14"/>
        <v>6.3762500000000006</v>
      </c>
      <c r="AQ19" s="278">
        <f t="shared" si="15"/>
        <v>0.625</v>
      </c>
      <c r="AR19" s="125">
        <f t="shared" si="16"/>
        <v>4.1500000000000004</v>
      </c>
      <c r="AS19" s="125">
        <f t="shared" si="17"/>
        <v>4.1500000000000004</v>
      </c>
      <c r="AT19" s="284" t="str">
        <f t="shared" si="21"/>
        <v>4M-x264w2</v>
      </c>
      <c r="AMF19" s="4"/>
    </row>
    <row r="20" spans="1:1020" ht="15">
      <c r="A20" s="58" t="s">
        <v>33</v>
      </c>
      <c r="B20" s="58">
        <v>0.42</v>
      </c>
      <c r="C20" s="58">
        <v>0.42</v>
      </c>
      <c r="D20" s="58">
        <v>0.42</v>
      </c>
      <c r="E20" s="59">
        <v>0.42</v>
      </c>
      <c r="F20" s="58">
        <v>0.44</v>
      </c>
      <c r="G20" s="58">
        <v>0.44</v>
      </c>
      <c r="H20" s="58">
        <v>0.44</v>
      </c>
      <c r="I20" s="60">
        <v>0.44</v>
      </c>
      <c r="J20" s="58">
        <v>0.44</v>
      </c>
      <c r="K20" s="58">
        <v>0.44</v>
      </c>
      <c r="L20" s="61">
        <v>0.43</v>
      </c>
      <c r="M20" s="60">
        <v>0.43</v>
      </c>
      <c r="N20" s="58">
        <v>0.52</v>
      </c>
      <c r="O20" s="61">
        <v>0.52</v>
      </c>
      <c r="P20" s="61">
        <v>0.53</v>
      </c>
      <c r="Q20" s="60">
        <v>0.53</v>
      </c>
      <c r="R20" s="62" t="s">
        <v>56</v>
      </c>
      <c r="S20" s="154">
        <v>17</v>
      </c>
      <c r="T20" s="154">
        <v>2</v>
      </c>
      <c r="U20" s="155">
        <v>12</v>
      </c>
      <c r="V20" s="156">
        <f t="shared" si="0"/>
        <v>0.52</v>
      </c>
      <c r="W20" s="65" t="s">
        <v>234</v>
      </c>
      <c r="X20" s="66"/>
      <c r="Y20" s="66"/>
      <c r="Z20" s="66">
        <f t="shared" ref="Z20:Z25" si="22">SUM(B20:Q20)</f>
        <v>7.2799999999999994</v>
      </c>
      <c r="AA20" s="68">
        <f>AVERAGE(B20:Q20)</f>
        <v>0.45499999999999996</v>
      </c>
      <c r="AB20" s="217">
        <f t="shared" si="20"/>
        <v>0.44000000000000006</v>
      </c>
      <c r="AC20" s="67">
        <f t="shared" si="1"/>
        <v>28.398125</v>
      </c>
      <c r="AD20" s="68">
        <f t="shared" si="2"/>
        <v>0.24937499999999996</v>
      </c>
      <c r="AE20" s="68">
        <f t="shared" si="3"/>
        <v>0.51687499999999997</v>
      </c>
      <c r="AF20" s="68">
        <f t="shared" si="4"/>
        <v>0.640625</v>
      </c>
      <c r="AG20" s="68">
        <f t="shared" si="5"/>
        <v>1.0737499999999998</v>
      </c>
      <c r="AH20" s="68">
        <f t="shared" si="6"/>
        <v>0.66312499999999996</v>
      </c>
      <c r="AI20" s="68">
        <f t="shared" si="7"/>
        <v>1.2737500000000002</v>
      </c>
      <c r="AJ20" s="68">
        <f t="shared" si="8"/>
        <v>2.1324999999999998</v>
      </c>
      <c r="AK20" s="68">
        <f t="shared" si="9"/>
        <v>2.4668749999999999</v>
      </c>
      <c r="AL20" s="68">
        <f t="shared" si="10"/>
        <v>1.8149999999999999</v>
      </c>
      <c r="AM20" s="68">
        <f t="shared" si="11"/>
        <v>2.6662500000000002</v>
      </c>
      <c r="AN20" s="68">
        <f t="shared" si="12"/>
        <v>3.7337499999999992</v>
      </c>
      <c r="AO20" s="68">
        <f t="shared" si="13"/>
        <v>2.4474999999999998</v>
      </c>
      <c r="AP20" s="68">
        <f t="shared" si="14"/>
        <v>4.7637499999999999</v>
      </c>
      <c r="AQ20" s="68">
        <f t="shared" si="15"/>
        <v>3.9549999999999996</v>
      </c>
      <c r="AR20" s="62">
        <f t="shared" si="16"/>
        <v>0.53</v>
      </c>
      <c r="AS20" s="62">
        <f t="shared" si="17"/>
        <v>0.53</v>
      </c>
      <c r="AT20" s="283" t="str">
        <f t="shared" si="21"/>
        <v>empty-wld</v>
      </c>
      <c r="AMF20" s="4"/>
    </row>
    <row r="21" spans="1:1020" ht="15">
      <c r="A21" s="58" t="s">
        <v>34</v>
      </c>
      <c r="B21" s="58">
        <v>0.53</v>
      </c>
      <c r="C21" s="58">
        <v>0.64</v>
      </c>
      <c r="D21" s="58">
        <v>1.22</v>
      </c>
      <c r="E21" s="59">
        <v>0.92</v>
      </c>
      <c r="F21" s="58">
        <v>0.79</v>
      </c>
      <c r="G21" s="58">
        <v>0.83</v>
      </c>
      <c r="H21" s="58">
        <v>1.1200000000000001</v>
      </c>
      <c r="I21" s="60">
        <v>1.36</v>
      </c>
      <c r="J21" s="58">
        <v>1.6</v>
      </c>
      <c r="K21" s="58">
        <v>1.38</v>
      </c>
      <c r="L21" s="61">
        <v>0.19</v>
      </c>
      <c r="M21" s="60">
        <v>1.26</v>
      </c>
      <c r="N21" s="58">
        <v>3.17</v>
      </c>
      <c r="O21" s="61">
        <v>0.26</v>
      </c>
      <c r="P21" s="61">
        <v>1.75</v>
      </c>
      <c r="Q21" s="60">
        <v>0.94</v>
      </c>
      <c r="R21" s="62" t="s">
        <v>58</v>
      </c>
      <c r="S21" s="154">
        <v>18</v>
      </c>
      <c r="T21" s="154">
        <v>8</v>
      </c>
      <c r="U21" s="155">
        <v>14</v>
      </c>
      <c r="V21" s="156">
        <f t="shared" si="0"/>
        <v>3.17</v>
      </c>
      <c r="W21" s="65" t="s">
        <v>235</v>
      </c>
      <c r="X21" s="66"/>
      <c r="Y21" s="66"/>
      <c r="Z21" s="66">
        <f t="shared" si="22"/>
        <v>17.96</v>
      </c>
      <c r="AA21" s="68">
        <f t="shared" ref="AA21:AA25" si="23">AVERAGE(B21:Q21)</f>
        <v>1.1225000000000001</v>
      </c>
      <c r="AB21" s="217">
        <f t="shared" si="20"/>
        <v>1.2200000000000002</v>
      </c>
      <c r="AC21" s="67">
        <f t="shared" si="1"/>
        <v>19.666874999999997</v>
      </c>
      <c r="AD21" s="68">
        <f t="shared" si="2"/>
        <v>0.13937499999999992</v>
      </c>
      <c r="AE21" s="68">
        <f t="shared" si="3"/>
        <v>0.29687499999999989</v>
      </c>
      <c r="AF21" s="68">
        <f t="shared" si="4"/>
        <v>0.15937500000000004</v>
      </c>
      <c r="AG21" s="68">
        <f t="shared" si="5"/>
        <v>0.57374999999999965</v>
      </c>
      <c r="AH21" s="68">
        <f t="shared" si="6"/>
        <v>0.31312499999999988</v>
      </c>
      <c r="AI21" s="68">
        <f t="shared" si="7"/>
        <v>0.88375000000000015</v>
      </c>
      <c r="AJ21" s="68">
        <f t="shared" si="8"/>
        <v>1.4524999999999997</v>
      </c>
      <c r="AK21" s="68">
        <f t="shared" si="9"/>
        <v>1.5468749999999998</v>
      </c>
      <c r="AL21" s="68">
        <f t="shared" si="10"/>
        <v>0.6549999999999998</v>
      </c>
      <c r="AM21" s="68">
        <f t="shared" si="11"/>
        <v>1.7262500000000003</v>
      </c>
      <c r="AN21" s="68">
        <f t="shared" si="12"/>
        <v>3.9737499999999994</v>
      </c>
      <c r="AO21" s="68">
        <f t="shared" si="13"/>
        <v>1.6174999999999999</v>
      </c>
      <c r="AP21" s="68">
        <f t="shared" si="14"/>
        <v>2.1137499999999996</v>
      </c>
      <c r="AQ21" s="68">
        <f t="shared" si="15"/>
        <v>4.2149999999999999</v>
      </c>
      <c r="AR21" s="62">
        <f t="shared" si="16"/>
        <v>1.75</v>
      </c>
      <c r="AS21" s="62">
        <f t="shared" si="17"/>
        <v>0.94</v>
      </c>
      <c r="AT21" s="283" t="str">
        <f t="shared" si="21"/>
        <v>ippktcheck-4M</v>
      </c>
      <c r="AMF21" s="4"/>
    </row>
    <row r="22" spans="1:1020" ht="15">
      <c r="A22" s="58" t="s">
        <v>35</v>
      </c>
      <c r="B22" s="58">
        <v>0.31</v>
      </c>
      <c r="C22" s="58">
        <v>0.63</v>
      </c>
      <c r="D22" s="58">
        <v>0.8</v>
      </c>
      <c r="E22" s="59">
        <v>1.1200000000000001</v>
      </c>
      <c r="F22" s="58">
        <v>0.65</v>
      </c>
      <c r="G22" s="58">
        <v>1.1200000000000001</v>
      </c>
      <c r="H22" s="58">
        <v>4.82</v>
      </c>
      <c r="I22" s="60">
        <v>2.4300000000000002</v>
      </c>
      <c r="J22" s="58">
        <v>1.1100000000000001</v>
      </c>
      <c r="K22" s="58">
        <v>2.08</v>
      </c>
      <c r="L22" s="61">
        <v>2.41</v>
      </c>
      <c r="M22" s="60">
        <v>2.3199999999999998</v>
      </c>
      <c r="N22" s="58">
        <v>1.42</v>
      </c>
      <c r="O22" s="61">
        <v>0.37</v>
      </c>
      <c r="P22" s="61">
        <v>8.4600000000000009</v>
      </c>
      <c r="Q22" s="60">
        <v>0.61</v>
      </c>
      <c r="R22" s="62" t="s">
        <v>64</v>
      </c>
      <c r="S22" s="154">
        <v>19</v>
      </c>
      <c r="T22" s="154">
        <v>9</v>
      </c>
      <c r="U22" s="155">
        <v>20</v>
      </c>
      <c r="V22" s="156">
        <f t="shared" si="0"/>
        <v>4.82</v>
      </c>
      <c r="W22" s="66"/>
      <c r="X22" s="66"/>
      <c r="Y22" s="66"/>
      <c r="Z22" s="66">
        <f t="shared" si="22"/>
        <v>30.66</v>
      </c>
      <c r="AA22" s="68">
        <f t="shared" si="23"/>
        <v>1.91625</v>
      </c>
      <c r="AB22" s="217">
        <f t="shared" si="20"/>
        <v>1.4060000000000001</v>
      </c>
      <c r="AC22" s="67">
        <f t="shared" si="1"/>
        <v>17.523125</v>
      </c>
      <c r="AD22" s="68">
        <f t="shared" si="2"/>
        <v>0.35937499999999994</v>
      </c>
      <c r="AE22" s="68">
        <f t="shared" si="3"/>
        <v>0.3068749999999999</v>
      </c>
      <c r="AF22" s="68">
        <f t="shared" si="4"/>
        <v>0.26062499999999988</v>
      </c>
      <c r="AG22" s="68">
        <f t="shared" si="5"/>
        <v>0.37374999999999958</v>
      </c>
      <c r="AH22" s="68">
        <f t="shared" si="6"/>
        <v>0.45312499999999989</v>
      </c>
      <c r="AI22" s="68">
        <f t="shared" si="7"/>
        <v>0.59375</v>
      </c>
      <c r="AJ22" s="68">
        <f t="shared" si="8"/>
        <v>2.2475000000000005</v>
      </c>
      <c r="AK22" s="68">
        <f t="shared" si="9"/>
        <v>0.47687499999999972</v>
      </c>
      <c r="AL22" s="68">
        <f t="shared" si="10"/>
        <v>1.1449999999999998</v>
      </c>
      <c r="AM22" s="68">
        <f t="shared" si="11"/>
        <v>1.0262500000000001</v>
      </c>
      <c r="AN22" s="68">
        <f t="shared" si="12"/>
        <v>1.7537499999999993</v>
      </c>
      <c r="AO22" s="68">
        <f t="shared" si="13"/>
        <v>0.55750000000000011</v>
      </c>
      <c r="AP22" s="68">
        <f t="shared" si="14"/>
        <v>3.8637499999999996</v>
      </c>
      <c r="AQ22" s="68">
        <f t="shared" si="15"/>
        <v>4.1049999999999995</v>
      </c>
      <c r="AR22" s="62">
        <f t="shared" si="16"/>
        <v>8.4600000000000009</v>
      </c>
      <c r="AS22" s="62">
        <f t="shared" si="17"/>
        <v>0.61</v>
      </c>
      <c r="AT22" s="283" t="str">
        <f t="shared" si="21"/>
        <v>rotate-4Ms64</v>
      </c>
      <c r="AMF22" s="4"/>
    </row>
    <row r="23" spans="1:1020" ht="15">
      <c r="A23" s="58" t="s">
        <v>36</v>
      </c>
      <c r="B23" s="58">
        <v>0.31</v>
      </c>
      <c r="C23" s="58">
        <v>0.67</v>
      </c>
      <c r="D23" s="58">
        <v>1.4</v>
      </c>
      <c r="E23" s="59">
        <v>2.46</v>
      </c>
      <c r="F23" s="58">
        <v>0.64</v>
      </c>
      <c r="G23" s="58">
        <v>0.93</v>
      </c>
      <c r="H23" s="58">
        <v>4.62</v>
      </c>
      <c r="I23" s="60">
        <v>0.52</v>
      </c>
      <c r="J23" s="58">
        <v>1.1100000000000001</v>
      </c>
      <c r="K23" s="58">
        <v>3</v>
      </c>
      <c r="L23" s="61">
        <v>4.91</v>
      </c>
      <c r="M23" s="60">
        <v>4.21</v>
      </c>
      <c r="N23" s="58">
        <v>1.24</v>
      </c>
      <c r="O23" s="61">
        <v>0.46</v>
      </c>
      <c r="P23" s="61">
        <v>6.35</v>
      </c>
      <c r="Q23" s="60">
        <v>0.59</v>
      </c>
      <c r="R23" s="62" t="s">
        <v>63</v>
      </c>
      <c r="S23" s="154">
        <v>20</v>
      </c>
      <c r="T23" s="154">
        <v>13</v>
      </c>
      <c r="U23" s="154">
        <v>19</v>
      </c>
      <c r="V23" s="156">
        <f t="shared" si="0"/>
        <v>4.62</v>
      </c>
      <c r="W23" s="66"/>
      <c r="X23" s="66"/>
      <c r="Y23" s="66"/>
      <c r="Z23" s="66">
        <f t="shared" si="22"/>
        <v>33.42</v>
      </c>
      <c r="AA23" s="68">
        <f t="shared" si="23"/>
        <v>2.0887500000000001</v>
      </c>
      <c r="AB23" s="217">
        <f t="shared" si="20"/>
        <v>1.6379999999999999</v>
      </c>
      <c r="AC23" s="67">
        <f t="shared" si="1"/>
        <v>19.001874999999998</v>
      </c>
      <c r="AD23" s="68">
        <f t="shared" si="2"/>
        <v>0.35937499999999994</v>
      </c>
      <c r="AE23" s="68">
        <f t="shared" si="3"/>
        <v>0.26687499999999986</v>
      </c>
      <c r="AF23" s="68">
        <f t="shared" si="4"/>
        <v>0.33937499999999998</v>
      </c>
      <c r="AG23" s="68">
        <f t="shared" si="5"/>
        <v>0.96625000000000028</v>
      </c>
      <c r="AH23" s="68">
        <f t="shared" si="6"/>
        <v>0.4631249999999999</v>
      </c>
      <c r="AI23" s="68">
        <f t="shared" si="7"/>
        <v>0.78375000000000006</v>
      </c>
      <c r="AJ23" s="68">
        <f t="shared" si="8"/>
        <v>2.0475000000000003</v>
      </c>
      <c r="AK23" s="68">
        <f t="shared" si="9"/>
        <v>2.3868749999999999</v>
      </c>
      <c r="AL23" s="68">
        <f t="shared" si="10"/>
        <v>1.1449999999999998</v>
      </c>
      <c r="AM23" s="68">
        <f t="shared" si="11"/>
        <v>0.10625000000000018</v>
      </c>
      <c r="AN23" s="68">
        <f t="shared" si="12"/>
        <v>0.74625000000000075</v>
      </c>
      <c r="AO23" s="68">
        <f t="shared" si="13"/>
        <v>1.3325</v>
      </c>
      <c r="AP23" s="68">
        <f t="shared" si="14"/>
        <v>4.0437499999999993</v>
      </c>
      <c r="AQ23" s="68">
        <f t="shared" si="15"/>
        <v>4.0149999999999997</v>
      </c>
      <c r="AR23" s="62">
        <f t="shared" si="16"/>
        <v>6.35</v>
      </c>
      <c r="AS23" s="62">
        <f t="shared" si="17"/>
        <v>0.59</v>
      </c>
      <c r="AT23" s="283" t="str">
        <f t="shared" si="21"/>
        <v>rotate-4Ms1</v>
      </c>
      <c r="AMF23" s="4"/>
    </row>
    <row r="24" spans="1:1020" ht="15">
      <c r="A24" s="58" t="s">
        <v>37</v>
      </c>
      <c r="B24" s="58">
        <v>0.77</v>
      </c>
      <c r="C24" s="58">
        <v>1.1399999999999999</v>
      </c>
      <c r="D24" s="58">
        <v>1.39</v>
      </c>
      <c r="E24" s="59">
        <v>1.39</v>
      </c>
      <c r="F24" s="58">
        <v>1.65</v>
      </c>
      <c r="G24" s="58">
        <v>2.39</v>
      </c>
      <c r="H24" s="58">
        <v>2.69</v>
      </c>
      <c r="I24" s="60">
        <v>1.96</v>
      </c>
      <c r="J24" s="58">
        <v>6.14</v>
      </c>
      <c r="K24" s="58">
        <v>5.23</v>
      </c>
      <c r="L24" s="61">
        <v>3.71</v>
      </c>
      <c r="M24" s="60">
        <v>2.13</v>
      </c>
      <c r="N24" s="58">
        <v>9.15</v>
      </c>
      <c r="O24" s="61">
        <v>8.09</v>
      </c>
      <c r="P24" s="61">
        <v>5.5</v>
      </c>
      <c r="Q24" s="60">
        <v>1.76</v>
      </c>
      <c r="R24" s="62" t="s">
        <v>49</v>
      </c>
      <c r="S24" s="154">
        <v>21</v>
      </c>
      <c r="T24" s="154">
        <v>19</v>
      </c>
      <c r="U24" s="154">
        <v>6</v>
      </c>
      <c r="V24" s="156">
        <f t="shared" si="0"/>
        <v>9.15</v>
      </c>
      <c r="W24" s="66"/>
      <c r="X24" s="66"/>
      <c r="Y24" s="66"/>
      <c r="Z24" s="66">
        <f t="shared" si="22"/>
        <v>55.089999999999996</v>
      </c>
      <c r="AA24" s="68">
        <f t="shared" si="23"/>
        <v>3.4431249999999998</v>
      </c>
      <c r="AB24" s="217">
        <f t="shared" si="20"/>
        <v>3.194</v>
      </c>
      <c r="AC24" s="67">
        <f t="shared" si="1"/>
        <v>17.715625000000003</v>
      </c>
      <c r="AD24" s="68">
        <f t="shared" si="2"/>
        <v>0.10062500000000008</v>
      </c>
      <c r="AE24" s="68">
        <f t="shared" si="3"/>
        <v>0.203125</v>
      </c>
      <c r="AF24" s="68">
        <f t="shared" si="4"/>
        <v>0.32937499999999997</v>
      </c>
      <c r="AG24" s="68">
        <f t="shared" si="5"/>
        <v>0.10374999999999979</v>
      </c>
      <c r="AH24" s="68">
        <f t="shared" si="6"/>
        <v>0.546875</v>
      </c>
      <c r="AI24" s="68">
        <f t="shared" si="7"/>
        <v>0.67625000000000002</v>
      </c>
      <c r="AJ24" s="68">
        <f t="shared" si="8"/>
        <v>0.11750000000000016</v>
      </c>
      <c r="AK24" s="68">
        <f t="shared" si="9"/>
        <v>0.94687499999999991</v>
      </c>
      <c r="AL24" s="68">
        <f t="shared" si="10"/>
        <v>3.8849999999999998</v>
      </c>
      <c r="AM24" s="68">
        <f t="shared" si="11"/>
        <v>2.1237500000000002</v>
      </c>
      <c r="AN24" s="68">
        <f t="shared" si="12"/>
        <v>0.45374999999999943</v>
      </c>
      <c r="AO24" s="68">
        <f t="shared" si="13"/>
        <v>0.74750000000000005</v>
      </c>
      <c r="AP24" s="68">
        <f t="shared" si="14"/>
        <v>3.8662500000000009</v>
      </c>
      <c r="AQ24" s="68">
        <f t="shared" si="15"/>
        <v>3.6150000000000002</v>
      </c>
      <c r="AR24" s="62">
        <f t="shared" si="16"/>
        <v>5.5</v>
      </c>
      <c r="AS24" s="62">
        <f t="shared" si="17"/>
        <v>1.76</v>
      </c>
      <c r="AT24" s="283" t="str">
        <f t="shared" si="21"/>
        <v>4M-cmykw2</v>
      </c>
      <c r="AMF24" s="4"/>
    </row>
    <row r="25" spans="1:1020" ht="15">
      <c r="A25" s="58" t="s">
        <v>38</v>
      </c>
      <c r="B25" s="58">
        <v>0.9</v>
      </c>
      <c r="C25" s="58">
        <v>2.58</v>
      </c>
      <c r="D25" s="58">
        <v>3.75</v>
      </c>
      <c r="E25" s="59">
        <v>3.75</v>
      </c>
      <c r="F25" s="58">
        <v>3.07</v>
      </c>
      <c r="G25" s="58">
        <v>8.8000000000000007</v>
      </c>
      <c r="H25" s="58">
        <v>11.9</v>
      </c>
      <c r="I25" s="60">
        <v>11.9</v>
      </c>
      <c r="J25" s="58">
        <v>10.199999999999999</v>
      </c>
      <c r="K25" s="58">
        <v>13.32</v>
      </c>
      <c r="L25" s="61">
        <v>9.1999999999999993</v>
      </c>
      <c r="M25" s="60">
        <v>9.1999999999999993</v>
      </c>
      <c r="N25" s="58">
        <v>11.71</v>
      </c>
      <c r="O25" s="61">
        <v>5.05</v>
      </c>
      <c r="P25" s="61">
        <v>4.2300000000000004</v>
      </c>
      <c r="Q25" s="60">
        <v>4.2300000000000004</v>
      </c>
      <c r="R25" s="62" t="s">
        <v>66</v>
      </c>
      <c r="S25" s="154">
        <v>22</v>
      </c>
      <c r="T25" s="154">
        <v>22</v>
      </c>
      <c r="U25" s="154">
        <v>22</v>
      </c>
      <c r="V25" s="156">
        <f t="shared" si="0"/>
        <v>13.32</v>
      </c>
      <c r="W25" s="66"/>
      <c r="X25" s="66"/>
      <c r="Y25" s="66"/>
      <c r="Z25" s="66">
        <f t="shared" si="22"/>
        <v>113.79</v>
      </c>
      <c r="AA25" s="68">
        <f t="shared" si="23"/>
        <v>7.1118750000000004</v>
      </c>
      <c r="AB25" s="217">
        <f t="shared" si="20"/>
        <v>6.9980000000000002</v>
      </c>
      <c r="AC25" s="67">
        <f t="shared" si="1"/>
        <v>70.711875000000006</v>
      </c>
      <c r="AD25" s="68">
        <f t="shared" si="2"/>
        <v>0.23062500000000008</v>
      </c>
      <c r="AE25" s="68">
        <f t="shared" si="3"/>
        <v>1.6431250000000002</v>
      </c>
      <c r="AF25" s="68">
        <f t="shared" si="4"/>
        <v>2.6893750000000001</v>
      </c>
      <c r="AG25" s="68">
        <f t="shared" si="5"/>
        <v>2.2562500000000005</v>
      </c>
      <c r="AH25" s="68">
        <f t="shared" si="6"/>
        <v>1.9668749999999999</v>
      </c>
      <c r="AI25" s="68">
        <f t="shared" si="7"/>
        <v>7.0862500000000006</v>
      </c>
      <c r="AJ25" s="68">
        <f t="shared" si="8"/>
        <v>9.3275000000000006</v>
      </c>
      <c r="AK25" s="68">
        <f t="shared" si="9"/>
        <v>8.9931250000000009</v>
      </c>
      <c r="AL25" s="68">
        <f t="shared" si="10"/>
        <v>7.9449999999999994</v>
      </c>
      <c r="AM25" s="68">
        <f t="shared" si="11"/>
        <v>10.213750000000001</v>
      </c>
      <c r="AN25" s="68">
        <f t="shared" si="12"/>
        <v>5.0362499999999999</v>
      </c>
      <c r="AO25" s="68">
        <f t="shared" si="13"/>
        <v>6.3224999999999998</v>
      </c>
      <c r="AP25" s="68">
        <f t="shared" si="14"/>
        <v>6.4262500000000014</v>
      </c>
      <c r="AQ25" s="68">
        <f t="shared" si="15"/>
        <v>0.57500000000000018</v>
      </c>
      <c r="AR25" s="62">
        <f t="shared" si="16"/>
        <v>4.2300000000000004</v>
      </c>
      <c r="AS25" s="62">
        <f t="shared" si="17"/>
        <v>4.2300000000000004</v>
      </c>
      <c r="AT25" s="283" t="str">
        <f t="shared" si="21"/>
        <v>x264-4Mq</v>
      </c>
      <c r="AMF25" s="4"/>
    </row>
    <row r="26" spans="1:1020" ht="15">
      <c r="A26" s="49"/>
      <c r="B26" s="49"/>
      <c r="C26" s="49"/>
      <c r="D26" s="49"/>
      <c r="E26" s="50"/>
      <c r="F26" s="49"/>
      <c r="G26" s="49"/>
      <c r="H26" s="49"/>
      <c r="I26" s="51"/>
      <c r="J26" s="49"/>
      <c r="K26" s="49"/>
      <c r="L26" s="52"/>
      <c r="M26" s="51"/>
      <c r="N26" s="49"/>
      <c r="O26" s="52"/>
      <c r="P26" s="52"/>
      <c r="Q26" s="51"/>
      <c r="R26" s="149" t="s">
        <v>93</v>
      </c>
      <c r="S26" s="150" t="s">
        <v>98</v>
      </c>
      <c r="T26" s="150" t="s">
        <v>99</v>
      </c>
      <c r="U26" s="149" t="s">
        <v>100</v>
      </c>
      <c r="Z26" s="85"/>
      <c r="AA26" s="94"/>
      <c r="AB26" s="95"/>
      <c r="AC26" s="96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"/>
      <c r="AR26" s="2"/>
    </row>
    <row r="27" spans="1:1020">
      <c r="A27" s="92" t="s">
        <v>42</v>
      </c>
      <c r="B27" s="82">
        <f t="shared" ref="B27:Q27" si="24">MIN(B4:B19)</f>
        <v>0.32</v>
      </c>
      <c r="C27" s="82">
        <f t="shared" si="24"/>
        <v>0.59</v>
      </c>
      <c r="D27" s="82">
        <f t="shared" si="24"/>
        <v>0.19</v>
      </c>
      <c r="E27" s="83">
        <f t="shared" si="24"/>
        <v>0.76</v>
      </c>
      <c r="F27" s="82">
        <f t="shared" si="24"/>
        <v>0.19</v>
      </c>
      <c r="G27" s="82">
        <f t="shared" si="24"/>
        <v>0.2</v>
      </c>
      <c r="H27" s="82">
        <f t="shared" si="24"/>
        <v>0.21</v>
      </c>
      <c r="I27" s="83">
        <f t="shared" si="24"/>
        <v>0.27</v>
      </c>
      <c r="J27" s="82">
        <f t="shared" si="24"/>
        <v>0.22</v>
      </c>
      <c r="K27" s="82">
        <f t="shared" si="24"/>
        <v>0.24</v>
      </c>
      <c r="L27" s="82">
        <f t="shared" si="24"/>
        <v>0.34</v>
      </c>
      <c r="M27" s="83">
        <f t="shared" si="24"/>
        <v>0.82</v>
      </c>
      <c r="N27" s="82">
        <f t="shared" si="24"/>
        <v>0.4</v>
      </c>
      <c r="O27" s="82">
        <f t="shared" si="24"/>
        <v>0.47</v>
      </c>
      <c r="P27" s="82">
        <f t="shared" si="24"/>
        <v>0.48</v>
      </c>
      <c r="Q27" s="83">
        <f t="shared" si="24"/>
        <v>0.61</v>
      </c>
      <c r="R27" s="143">
        <f>MIN(B4:B19,F4:F19,J4:J19,N4:N19)</f>
        <v>0.19</v>
      </c>
      <c r="S27" s="144">
        <f>MIN(C4:C19,G4:G19,K4:K19)</f>
        <v>0.2</v>
      </c>
      <c r="T27" s="143">
        <f>MIN(D4:D19,H4:H19)</f>
        <v>0.19</v>
      </c>
      <c r="U27" s="144">
        <f>MIN(E4:E19)</f>
        <v>0.76</v>
      </c>
      <c r="Z27" s="85"/>
      <c r="AA27" s="85"/>
      <c r="AB27" s="85"/>
      <c r="AC27" s="85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1020" s="8" customFormat="1" ht="15">
      <c r="A28" s="135" t="s">
        <v>68</v>
      </c>
      <c r="B28" s="107">
        <f t="shared" ref="B28:Q28" si="25">AVERAGE(B4:B19)</f>
        <v>0.66937499999999994</v>
      </c>
      <c r="C28" s="86">
        <f t="shared" si="25"/>
        <v>0.9368749999999999</v>
      </c>
      <c r="D28" s="86">
        <f t="shared" si="25"/>
        <v>1.0606249999999999</v>
      </c>
      <c r="E28" s="112">
        <f t="shared" si="25"/>
        <v>1.4937499999999997</v>
      </c>
      <c r="F28" s="107">
        <f t="shared" si="25"/>
        <v>1.1031249999999999</v>
      </c>
      <c r="G28" s="86">
        <f t="shared" si="25"/>
        <v>1.7137500000000001</v>
      </c>
      <c r="H28" s="107">
        <f t="shared" si="25"/>
        <v>2.5724999999999998</v>
      </c>
      <c r="I28" s="160">
        <f t="shared" si="25"/>
        <v>2.9068749999999999</v>
      </c>
      <c r="J28" s="107">
        <f t="shared" si="25"/>
        <v>2.2549999999999999</v>
      </c>
      <c r="K28" s="107">
        <f t="shared" si="25"/>
        <v>3.1062500000000002</v>
      </c>
      <c r="L28" s="86">
        <f t="shared" si="25"/>
        <v>4.1637499999999994</v>
      </c>
      <c r="M28" s="160">
        <f t="shared" si="25"/>
        <v>2.8774999999999999</v>
      </c>
      <c r="N28" s="107">
        <f t="shared" si="25"/>
        <v>5.2837499999999995</v>
      </c>
      <c r="O28" s="86">
        <f t="shared" si="25"/>
        <v>4.4749999999999996</v>
      </c>
      <c r="P28" s="86">
        <f t="shared" si="25"/>
        <v>3.941875</v>
      </c>
      <c r="Q28" s="87">
        <f t="shared" si="25"/>
        <v>2.2749999999999999</v>
      </c>
      <c r="R28" s="107">
        <f>AVERAGE(B4:B19,F4:F19,J4:J19,N4:N19)</f>
        <v>2.3278124999999998</v>
      </c>
      <c r="S28" s="86">
        <f>AVERAGE(C4:C19,G4:G19,K4:K19)</f>
        <v>1.9189583333333333</v>
      </c>
      <c r="T28" s="107">
        <f>AVERAGE(D4:D19,H4:H19)</f>
        <v>1.8165624999999996</v>
      </c>
      <c r="U28" s="109">
        <f>AVERAGE(E4:E19)</f>
        <v>1.4937499999999997</v>
      </c>
      <c r="Z28" s="89" t="s">
        <v>75</v>
      </c>
      <c r="AA28" s="93">
        <f>MEDIAN(AB4:AB20)</f>
        <v>1.577</v>
      </c>
      <c r="AB28" s="93">
        <f>MIN(AC4:AC25)</f>
        <v>12.440624999999997</v>
      </c>
      <c r="AC28" s="9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</row>
    <row r="29" spans="1:1020" s="8" customFormat="1">
      <c r="A29" s="92" t="s">
        <v>41</v>
      </c>
      <c r="B29" s="82">
        <f t="shared" ref="B29:Q29" si="26">MAX(B4:B19)</f>
        <v>0.93</v>
      </c>
      <c r="C29" s="82">
        <f t="shared" si="26"/>
        <v>2.5499999999999998</v>
      </c>
      <c r="D29" s="82">
        <f t="shared" si="26"/>
        <v>3.66</v>
      </c>
      <c r="E29" s="83">
        <f t="shared" si="26"/>
        <v>3.92</v>
      </c>
      <c r="F29" s="82">
        <f t="shared" si="26"/>
        <v>3.04</v>
      </c>
      <c r="G29" s="82">
        <f t="shared" si="26"/>
        <v>8.81</v>
      </c>
      <c r="H29" s="82">
        <f t="shared" si="26"/>
        <v>11.15</v>
      </c>
      <c r="I29" s="83">
        <f t="shared" si="26"/>
        <v>11.15</v>
      </c>
      <c r="J29" s="82">
        <f t="shared" si="26"/>
        <v>10.119999999999999</v>
      </c>
      <c r="K29" s="82">
        <f t="shared" si="26"/>
        <v>13.72</v>
      </c>
      <c r="L29" s="82">
        <f t="shared" si="26"/>
        <v>9.34</v>
      </c>
      <c r="M29" s="83">
        <f t="shared" si="26"/>
        <v>8.9700000000000006</v>
      </c>
      <c r="N29" s="82">
        <f t="shared" si="26"/>
        <v>16.82</v>
      </c>
      <c r="O29" s="82">
        <f t="shared" si="26"/>
        <v>14.99</v>
      </c>
      <c r="P29" s="82">
        <f t="shared" si="26"/>
        <v>14.54</v>
      </c>
      <c r="Q29" s="83">
        <f t="shared" si="26"/>
        <v>14.54</v>
      </c>
      <c r="R29" s="107">
        <f>MAX(B4:B19,F4:F19,J4:J19,N4:N19)</f>
        <v>16.82</v>
      </c>
      <c r="S29" s="86">
        <f>MAX(C4:C19,G4:G19,K4:K19)</f>
        <v>13.72</v>
      </c>
      <c r="T29" s="107">
        <f>MAX(D4:D19,H4:H19)</f>
        <v>11.15</v>
      </c>
      <c r="U29" s="86">
        <f>MAX(E4:E19)</f>
        <v>3.92</v>
      </c>
      <c r="Z29" s="89" t="s">
        <v>76</v>
      </c>
      <c r="AA29" s="98">
        <f>MIN(AB4:AB20)</f>
        <v>0.41199999999999992</v>
      </c>
      <c r="AB29" s="89"/>
      <c r="AC29" s="89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  <c r="ALB29" s="7"/>
      <c r="ALC29" s="7"/>
      <c r="ALD29" s="7"/>
      <c r="ALE29" s="7"/>
      <c r="ALF29" s="7"/>
      <c r="ALG29" s="7"/>
      <c r="ALH29" s="7"/>
      <c r="ALI29" s="7"/>
      <c r="ALJ29" s="7"/>
      <c r="ALK29" s="7"/>
      <c r="ALL29" s="7"/>
      <c r="ALM29" s="7"/>
      <c r="ALN29" s="7"/>
      <c r="ALO29" s="7"/>
      <c r="ALP29" s="7"/>
      <c r="ALQ29" s="7"/>
      <c r="ALR29" s="7"/>
      <c r="ALS29" s="7"/>
      <c r="ALT29" s="7"/>
      <c r="ALU29" s="7"/>
      <c r="ALV29" s="7"/>
      <c r="ALW29" s="7"/>
      <c r="ALX29" s="7"/>
      <c r="ALY29" s="7"/>
      <c r="ALZ29" s="7"/>
      <c r="AMA29" s="7"/>
      <c r="AMB29" s="7"/>
      <c r="AMC29" s="7"/>
      <c r="AMD29" s="7"/>
      <c r="AME29" s="7"/>
    </row>
    <row r="30" spans="1:1020" s="8" customFormat="1" ht="15">
      <c r="A30" s="92" t="s">
        <v>71</v>
      </c>
      <c r="B30" s="82">
        <f>B1*B2</f>
        <v>1</v>
      </c>
      <c r="C30" s="82">
        <f t="shared" ref="C30:Q30" si="27">C1*C2</f>
        <v>4</v>
      </c>
      <c r="D30" s="82">
        <f t="shared" si="27"/>
        <v>16</v>
      </c>
      <c r="E30" s="83">
        <f t="shared" si="27"/>
        <v>64</v>
      </c>
      <c r="F30" s="82">
        <f t="shared" si="27"/>
        <v>4</v>
      </c>
      <c r="G30" s="82">
        <f t="shared" si="27"/>
        <v>16</v>
      </c>
      <c r="H30" s="82">
        <f t="shared" si="27"/>
        <v>64</v>
      </c>
      <c r="I30" s="90">
        <f t="shared" si="27"/>
        <v>256</v>
      </c>
      <c r="J30" s="82">
        <f t="shared" si="27"/>
        <v>16</v>
      </c>
      <c r="K30" s="82">
        <f t="shared" si="27"/>
        <v>64</v>
      </c>
      <c r="L30" s="91">
        <f t="shared" si="27"/>
        <v>256</v>
      </c>
      <c r="M30" s="90">
        <f t="shared" si="27"/>
        <v>1024</v>
      </c>
      <c r="N30" s="82">
        <f t="shared" si="27"/>
        <v>64</v>
      </c>
      <c r="O30" s="91">
        <f t="shared" si="27"/>
        <v>256</v>
      </c>
      <c r="P30" s="91">
        <f t="shared" si="27"/>
        <v>1024</v>
      </c>
      <c r="Q30" s="90">
        <f t="shared" si="27"/>
        <v>4096</v>
      </c>
      <c r="R30" s="89"/>
      <c r="S30" s="89"/>
      <c r="T30" s="89"/>
      <c r="U30" s="89"/>
      <c r="V30" s="89"/>
      <c r="W30" s="89"/>
      <c r="X30" s="89"/>
      <c r="Y30" s="89"/>
      <c r="Z30" s="89" t="s">
        <v>44</v>
      </c>
      <c r="AA30" s="99">
        <f>MAX(AB4:AB20)</f>
        <v>6.9259999999999993</v>
      </c>
      <c r="AB30" s="89"/>
      <c r="AC30" s="89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  <c r="AJN30" s="7"/>
      <c r="AJO30" s="7"/>
      <c r="AJP30" s="7"/>
      <c r="AJQ30" s="7"/>
      <c r="AJR30" s="7"/>
      <c r="AJS30" s="7"/>
      <c r="AJT30" s="7"/>
      <c r="AJU30" s="7"/>
      <c r="AJV30" s="7"/>
      <c r="AJW30" s="7"/>
      <c r="AJX30" s="7"/>
      <c r="AJY30" s="7"/>
      <c r="AJZ30" s="7"/>
      <c r="AKA30" s="7"/>
      <c r="AKB30" s="7"/>
      <c r="AKC30" s="7"/>
      <c r="AKD30" s="7"/>
      <c r="AKE30" s="7"/>
      <c r="AKF30" s="7"/>
      <c r="AKG30" s="7"/>
      <c r="AKH30" s="7"/>
      <c r="AKI30" s="7"/>
      <c r="AKJ30" s="7"/>
      <c r="AKK30" s="7"/>
      <c r="AKL30" s="7"/>
      <c r="AKM30" s="7"/>
      <c r="AKN30" s="7"/>
      <c r="AKO30" s="7"/>
      <c r="AKP30" s="7"/>
      <c r="AKQ30" s="7"/>
      <c r="AKR30" s="7"/>
      <c r="AKS30" s="7"/>
      <c r="AKT30" s="7"/>
      <c r="AKU30" s="7"/>
      <c r="AKV30" s="7"/>
      <c r="AKW30" s="7"/>
      <c r="AKX30" s="7"/>
      <c r="AKY30" s="7"/>
      <c r="AKZ30" s="7"/>
      <c r="ALA30" s="7"/>
      <c r="ALB30" s="7"/>
      <c r="ALC30" s="7"/>
      <c r="ALD30" s="7"/>
      <c r="ALE30" s="7"/>
      <c r="ALF30" s="7"/>
      <c r="ALG30" s="7"/>
      <c r="ALH30" s="7"/>
      <c r="ALI30" s="7"/>
      <c r="ALJ30" s="7"/>
      <c r="ALK30" s="7"/>
      <c r="ALL30" s="7"/>
      <c r="ALM30" s="7"/>
      <c r="ALN30" s="7"/>
      <c r="ALO30" s="7"/>
      <c r="ALP30" s="7"/>
      <c r="ALQ30" s="7"/>
      <c r="ALR30" s="7"/>
      <c r="ALS30" s="7"/>
      <c r="ALT30" s="7"/>
      <c r="ALU30" s="7"/>
      <c r="ALV30" s="7"/>
      <c r="ALW30" s="7"/>
      <c r="ALX30" s="7"/>
      <c r="ALY30" s="7"/>
      <c r="ALZ30" s="7"/>
      <c r="AMA30" s="7"/>
      <c r="AMB30" s="7"/>
      <c r="AMC30" s="7"/>
      <c r="AMD30" s="7"/>
      <c r="AME30" s="7"/>
    </row>
    <row r="31" spans="1:1020" s="8" customFormat="1" ht="15">
      <c r="A31" s="92" t="s">
        <v>82</v>
      </c>
      <c r="B31" s="82"/>
      <c r="C31" s="82"/>
      <c r="D31" s="82"/>
      <c r="E31" s="83"/>
      <c r="F31" s="82"/>
      <c r="G31" s="82"/>
      <c r="H31" s="82"/>
      <c r="I31" s="90"/>
      <c r="J31" s="82"/>
      <c r="K31" s="82"/>
      <c r="L31" s="91"/>
      <c r="M31" s="90"/>
      <c r="N31" s="82"/>
      <c r="O31" s="91"/>
      <c r="P31" s="91"/>
      <c r="Q31" s="90"/>
      <c r="R31" s="311" t="s">
        <v>182</v>
      </c>
      <c r="S31" s="314"/>
      <c r="T31" s="317" t="s">
        <v>253</v>
      </c>
      <c r="U31" s="317"/>
      <c r="V31" s="317"/>
      <c r="W31" s="89"/>
      <c r="X31" s="89"/>
      <c r="Y31" s="89"/>
      <c r="Z31" s="89"/>
      <c r="AA31" s="99"/>
      <c r="AB31" s="89"/>
      <c r="AC31" s="89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</row>
    <row r="32" spans="1:1020" s="8" customFormat="1">
      <c r="A32" s="92" t="s">
        <v>83</v>
      </c>
      <c r="B32" s="86">
        <f>B28/B27</f>
        <v>2.0917968749999996</v>
      </c>
      <c r="C32" s="109">
        <f t="shared" ref="C32:Q32" si="28">C28/C27</f>
        <v>1.5879237288135593</v>
      </c>
      <c r="D32" s="86">
        <f t="shared" si="28"/>
        <v>5.5822368421052628</v>
      </c>
      <c r="E32" s="87">
        <f t="shared" si="28"/>
        <v>1.9654605263157889</v>
      </c>
      <c r="F32" s="86">
        <f t="shared" si="28"/>
        <v>5.8059210526315788</v>
      </c>
      <c r="G32" s="86">
        <f t="shared" si="28"/>
        <v>8.5687499999999996</v>
      </c>
      <c r="H32" s="86">
        <f t="shared" si="28"/>
        <v>12.25</v>
      </c>
      <c r="I32" s="87">
        <f t="shared" si="28"/>
        <v>10.766203703703702</v>
      </c>
      <c r="J32" s="86">
        <f t="shared" si="28"/>
        <v>10.25</v>
      </c>
      <c r="K32" s="86">
        <f t="shared" si="28"/>
        <v>12.942708333333334</v>
      </c>
      <c r="L32" s="86">
        <f t="shared" si="28"/>
        <v>12.246323529411763</v>
      </c>
      <c r="M32" s="87">
        <f t="shared" si="28"/>
        <v>3.5091463414634148</v>
      </c>
      <c r="N32" s="86">
        <f t="shared" si="28"/>
        <v>13.209374999999998</v>
      </c>
      <c r="O32" s="86">
        <f t="shared" si="28"/>
        <v>9.5212765957446805</v>
      </c>
      <c r="P32" s="86">
        <f t="shared" si="28"/>
        <v>8.2122395833333339</v>
      </c>
      <c r="Q32" s="87">
        <f t="shared" si="28"/>
        <v>3.7295081967213113</v>
      </c>
      <c r="R32" s="312">
        <f>GEOMEAN(B32:Q32)</f>
        <v>6.2375780430922987</v>
      </c>
      <c r="S32" s="89"/>
      <c r="T32" s="138" t="s">
        <v>42</v>
      </c>
      <c r="U32" s="138" t="s">
        <v>43</v>
      </c>
      <c r="V32" s="138" t="s">
        <v>44</v>
      </c>
      <c r="W32" s="89"/>
      <c r="X32" s="89"/>
      <c r="Y32" s="89"/>
      <c r="Z32" s="89"/>
      <c r="AA32" s="89"/>
      <c r="AB32" s="89"/>
      <c r="AC32" s="89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</row>
    <row r="33" spans="1:29">
      <c r="A33" s="133" t="s">
        <v>84</v>
      </c>
      <c r="B33" s="86">
        <f>B29/B28</f>
        <v>1.3893557422969189</v>
      </c>
      <c r="C33" s="86">
        <f t="shared" ref="C33:Q33" si="29">C29/C28</f>
        <v>2.7218145430286858</v>
      </c>
      <c r="D33" s="86">
        <f t="shared" si="29"/>
        <v>3.4507955215085451</v>
      </c>
      <c r="E33" s="87">
        <f t="shared" si="29"/>
        <v>2.6242677824267786</v>
      </c>
      <c r="F33" s="86">
        <f t="shared" si="29"/>
        <v>2.7558073654390935</v>
      </c>
      <c r="G33" s="86">
        <f t="shared" si="29"/>
        <v>5.1407731582786287</v>
      </c>
      <c r="H33" s="86">
        <f t="shared" si="29"/>
        <v>4.3343051506316819</v>
      </c>
      <c r="I33" s="87">
        <f t="shared" si="29"/>
        <v>3.8357342506987746</v>
      </c>
      <c r="J33" s="86">
        <f t="shared" si="29"/>
        <v>4.48780487804878</v>
      </c>
      <c r="K33" s="86">
        <f t="shared" si="29"/>
        <v>4.4169014084507046</v>
      </c>
      <c r="L33" s="86">
        <f t="shared" si="29"/>
        <v>2.2431702191534075</v>
      </c>
      <c r="M33" s="87">
        <f t="shared" si="29"/>
        <v>3.1172893136403133</v>
      </c>
      <c r="N33" s="86">
        <f t="shared" si="29"/>
        <v>3.1833451620534663</v>
      </c>
      <c r="O33" s="86">
        <f t="shared" si="29"/>
        <v>3.3497206703910618</v>
      </c>
      <c r="P33" s="86">
        <f t="shared" si="29"/>
        <v>3.6885999682892021</v>
      </c>
      <c r="Q33" s="87">
        <f t="shared" si="29"/>
        <v>6.3912087912087907</v>
      </c>
      <c r="R33" s="312">
        <f>GEOMEAN(B33:Q33)</f>
        <v>3.3732481031444155</v>
      </c>
      <c r="S33" s="89"/>
      <c r="T33" s="86">
        <f>MIN(B4:Q19)</f>
        <v>0.19</v>
      </c>
      <c r="U33" s="86">
        <f>AVERAGE(B4:Q19)</f>
        <v>2.5521874999999983</v>
      </c>
      <c r="V33" s="86">
        <f>MAX(B4:Q19)</f>
        <v>16.82</v>
      </c>
      <c r="W33" s="93"/>
      <c r="X33" s="93"/>
      <c r="Y33" s="93"/>
      <c r="Z33" s="89"/>
      <c r="AA33" s="89"/>
      <c r="AB33" s="89"/>
      <c r="AC33" s="89"/>
    </row>
    <row r="34" spans="1:29">
      <c r="A34" s="133" t="s">
        <v>85</v>
      </c>
      <c r="B34" s="107">
        <f>B29/B27</f>
        <v>2.90625</v>
      </c>
      <c r="C34" s="86">
        <f t="shared" ref="C34:Q34" si="30">C29/C27</f>
        <v>4.3220338983050848</v>
      </c>
      <c r="D34" s="107">
        <f t="shared" si="30"/>
        <v>19.263157894736842</v>
      </c>
      <c r="E34" s="87">
        <f t="shared" si="30"/>
        <v>5.1578947368421053</v>
      </c>
      <c r="F34" s="86">
        <f t="shared" si="30"/>
        <v>16</v>
      </c>
      <c r="G34" s="86">
        <f t="shared" si="30"/>
        <v>44.05</v>
      </c>
      <c r="H34" s="86">
        <f t="shared" si="30"/>
        <v>53.095238095238102</v>
      </c>
      <c r="I34" s="87">
        <f t="shared" si="30"/>
        <v>41.296296296296298</v>
      </c>
      <c r="J34" s="86">
        <f t="shared" si="30"/>
        <v>45.999999999999993</v>
      </c>
      <c r="K34" s="86">
        <f t="shared" si="30"/>
        <v>57.166666666666671</v>
      </c>
      <c r="L34" s="86">
        <f t="shared" si="30"/>
        <v>27.470588235294116</v>
      </c>
      <c r="M34" s="87">
        <f t="shared" si="30"/>
        <v>10.939024390243905</v>
      </c>
      <c r="N34" s="86">
        <f t="shared" si="30"/>
        <v>42.05</v>
      </c>
      <c r="O34" s="86">
        <f t="shared" si="30"/>
        <v>31.893617021276597</v>
      </c>
      <c r="P34" s="86">
        <f t="shared" si="30"/>
        <v>30.291666666666664</v>
      </c>
      <c r="Q34" s="87">
        <f t="shared" si="30"/>
        <v>23.83606557377049</v>
      </c>
      <c r="R34" s="312">
        <f>GEOMEAN(B34:Q34)</f>
        <v>21.040898302076354</v>
      </c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</row>
    <row r="35" spans="1:29">
      <c r="A35" s="13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5"/>
    </row>
    <row r="36" spans="1:29">
      <c r="A36" s="136"/>
      <c r="B36" s="15"/>
      <c r="C36" s="15"/>
      <c r="D36" s="15"/>
      <c r="E36" s="15"/>
      <c r="F36" s="15"/>
      <c r="G36" s="15"/>
      <c r="H36" s="15"/>
      <c r="I36" s="57" t="s">
        <v>166</v>
      </c>
      <c r="J36" s="15"/>
      <c r="K36" s="15"/>
      <c r="L36" s="15"/>
      <c r="M36" s="15"/>
      <c r="N36" s="15"/>
      <c r="O36" s="15"/>
      <c r="P36" s="15"/>
      <c r="Q36" s="15"/>
      <c r="R36" s="25"/>
    </row>
    <row r="37" spans="1:29">
      <c r="A37" s="136"/>
      <c r="B37" s="108" t="s">
        <v>181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25"/>
    </row>
    <row r="38" spans="1:29">
      <c r="A38" s="13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25"/>
    </row>
    <row r="39" spans="1:29" ht="15" thickBot="1">
      <c r="A39" s="137"/>
      <c r="B39" s="139"/>
      <c r="C39" s="140"/>
      <c r="D39" s="140"/>
      <c r="E39" s="141" t="s">
        <v>94</v>
      </c>
      <c r="F39" s="140"/>
      <c r="G39" s="140"/>
      <c r="H39" s="140"/>
      <c r="I39" s="141" t="s">
        <v>95</v>
      </c>
      <c r="J39" s="139"/>
      <c r="K39" s="139"/>
      <c r="L39" s="140"/>
      <c r="M39" s="141" t="s">
        <v>96</v>
      </c>
      <c r="N39" s="139"/>
      <c r="O39" s="140"/>
      <c r="P39" s="140"/>
      <c r="Q39" s="141" t="s">
        <v>97</v>
      </c>
    </row>
    <row r="40" spans="1:29" ht="15" thickTop="1">
      <c r="A40" s="92" t="s">
        <v>42</v>
      </c>
      <c r="B40" s="14"/>
      <c r="C40" s="142"/>
      <c r="D40" s="14"/>
      <c r="E40" s="143">
        <f>MIN(B4:E19)</f>
        <v>0.19</v>
      </c>
      <c r="F40" s="142"/>
      <c r="G40" s="142"/>
      <c r="H40" s="142"/>
      <c r="I40" s="144">
        <f>MIN(F4:H19)</f>
        <v>0.19</v>
      </c>
      <c r="J40" s="14"/>
      <c r="K40" s="14"/>
      <c r="L40" s="142"/>
      <c r="M40" s="143">
        <f>MIN(J4:L19)</f>
        <v>0.22</v>
      </c>
      <c r="N40" s="14"/>
      <c r="O40" s="142"/>
      <c r="P40" s="142"/>
      <c r="Q40" s="158">
        <f>MIN(N4:N19)</f>
        <v>0.4</v>
      </c>
      <c r="R40" s="25"/>
    </row>
    <row r="41" spans="1:29" ht="15">
      <c r="A41" s="135" t="s">
        <v>68</v>
      </c>
      <c r="B41" s="14"/>
      <c r="C41" s="142"/>
      <c r="D41" s="14"/>
      <c r="E41" s="107">
        <f>AVERAGE(B4:E19)</f>
        <v>1.0401562499999999</v>
      </c>
      <c r="F41" s="142"/>
      <c r="G41" s="142"/>
      <c r="H41" s="142"/>
      <c r="I41" s="86">
        <f>AVERAGE(F4:H19)</f>
        <v>1.796458333333333</v>
      </c>
      <c r="J41" s="14"/>
      <c r="K41" s="14"/>
      <c r="L41" s="142"/>
      <c r="M41" s="107">
        <f>AVERAGE(J4:L19)</f>
        <v>3.1750000000000003</v>
      </c>
      <c r="N41" s="14"/>
      <c r="O41" s="142"/>
      <c r="P41" s="142"/>
      <c r="Q41" s="109">
        <f>AVERAGE(N4:N19)</f>
        <v>5.2837499999999995</v>
      </c>
      <c r="R41" s="213">
        <f>AVERAGE(B4:H19,J4:K19,N4:N19)</f>
        <v>2.0194999999999994</v>
      </c>
    </row>
    <row r="42" spans="1:29">
      <c r="A42" s="138" t="s">
        <v>41</v>
      </c>
      <c r="B42" s="145"/>
      <c r="C42" s="146"/>
      <c r="D42" s="145"/>
      <c r="E42" s="147">
        <f>MAX(B4:E19)</f>
        <v>3.92</v>
      </c>
      <c r="F42" s="146"/>
      <c r="G42" s="146"/>
      <c r="H42" s="146"/>
      <c r="I42" s="148">
        <f>MAX(F4:H19)</f>
        <v>11.15</v>
      </c>
      <c r="J42" s="145"/>
      <c r="K42" s="145"/>
      <c r="L42" s="146"/>
      <c r="M42" s="147">
        <f>MAX(J4:L19)</f>
        <v>13.72</v>
      </c>
      <c r="N42" s="145"/>
      <c r="O42" s="146"/>
      <c r="P42" s="146"/>
      <c r="Q42" s="182">
        <f>MAX(N4:N19)</f>
        <v>16.82</v>
      </c>
      <c r="R42" s="25"/>
    </row>
    <row r="47" spans="1:29">
      <c r="B47" s="39" t="s">
        <v>87</v>
      </c>
      <c r="S47" s="194" t="s">
        <v>89</v>
      </c>
    </row>
    <row r="64" spans="12:12">
      <c r="L64" s="38"/>
    </row>
    <row r="65" spans="2:16">
      <c r="M65" s="38"/>
    </row>
    <row r="66" spans="2:16">
      <c r="M66" s="38"/>
    </row>
    <row r="67" spans="2:16">
      <c r="M67" s="38"/>
    </row>
    <row r="68" spans="2:16">
      <c r="B68" s="194" t="s">
        <v>120</v>
      </c>
      <c r="M68" s="38"/>
      <c r="O68" s="194" t="s">
        <v>88</v>
      </c>
    </row>
    <row r="69" spans="2:16">
      <c r="O69" s="128"/>
      <c r="P69" s="38" t="s">
        <v>256</v>
      </c>
    </row>
    <row r="118" spans="2:2">
      <c r="B118" s="38" t="s">
        <v>117</v>
      </c>
    </row>
    <row r="119" spans="2:2">
      <c r="B119" s="38" t="s">
        <v>118</v>
      </c>
    </row>
    <row r="120" spans="2:2">
      <c r="B120" s="38" t="s">
        <v>119</v>
      </c>
    </row>
  </sheetData>
  <sortState ref="A4:AT25">
    <sortCondition ref="S4:S25"/>
  </sortState>
  <mergeCells count="1">
    <mergeCell ref="T31:V31"/>
  </mergeCells>
  <pageMargins left="0" right="0" top="0.39410000000000001" bottom="0.39410000000000001" header="0" footer="0"/>
  <pageSetup paperSize="9" orientation="portrait" r:id="rId1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82"/>
  <sheetViews>
    <sheetView topLeftCell="I31" zoomScaleNormal="100" workbookViewId="0">
      <selection activeCell="O44" sqref="O44"/>
    </sheetView>
  </sheetViews>
  <sheetFormatPr defaultColWidth="7.625" defaultRowHeight="14.25"/>
  <cols>
    <col min="1" max="1" width="10.625" style="2" bestFit="1" customWidth="1"/>
    <col min="2" max="11" width="7.625" style="2" customWidth="1"/>
    <col min="12" max="13" width="8.625" style="2" customWidth="1"/>
    <col min="14" max="15" width="7.625" style="2" customWidth="1"/>
    <col min="16" max="17" width="8.625" style="2" customWidth="1"/>
    <col min="18" max="18" width="31.375" style="2" bestFit="1" customWidth="1"/>
    <col min="19" max="19" width="27.25" style="2" customWidth="1"/>
    <col min="20" max="20" width="25.875" style="2" customWidth="1"/>
    <col min="21" max="21" width="8.5" style="2" bestFit="1" customWidth="1"/>
    <col min="22" max="22" width="24.75" style="2" bestFit="1" customWidth="1"/>
    <col min="23" max="25" width="7.625" style="2"/>
    <col min="26" max="26" width="14.25" style="2" bestFit="1" customWidth="1"/>
    <col min="27" max="27" width="37.625" style="2" bestFit="1" customWidth="1"/>
    <col min="28" max="28" width="22.75" style="2" bestFit="1" customWidth="1"/>
    <col min="29" max="29" width="14.125" style="2" bestFit="1" customWidth="1"/>
    <col min="30" max="31" width="8.375" style="2" bestFit="1" customWidth="1"/>
    <col min="32" max="33" width="9.25" style="2" bestFit="1" customWidth="1"/>
    <col min="34" max="35" width="8.375" style="2" bestFit="1" customWidth="1"/>
    <col min="36" max="39" width="9.25" style="2" bestFit="1" customWidth="1"/>
    <col min="40" max="41" width="10.125" style="2" bestFit="1" customWidth="1"/>
    <col min="42" max="43" width="9.25" style="2" bestFit="1" customWidth="1"/>
    <col min="44" max="45" width="10.125" style="2" bestFit="1" customWidth="1"/>
    <col min="46" max="1019" width="7.625" style="2"/>
  </cols>
  <sheetData>
    <row r="1" spans="1:1020">
      <c r="A1" s="117" t="s">
        <v>69</v>
      </c>
      <c r="B1" s="118">
        <v>1</v>
      </c>
      <c r="C1" s="118">
        <v>1</v>
      </c>
      <c r="D1" s="118">
        <v>1</v>
      </c>
      <c r="E1" s="119">
        <v>1</v>
      </c>
      <c r="F1" s="118">
        <v>4</v>
      </c>
      <c r="G1" s="118">
        <v>4</v>
      </c>
      <c r="H1" s="118">
        <v>4</v>
      </c>
      <c r="I1" s="119">
        <v>4</v>
      </c>
      <c r="J1" s="118">
        <v>16</v>
      </c>
      <c r="K1" s="118">
        <v>16</v>
      </c>
      <c r="L1" s="118">
        <v>16</v>
      </c>
      <c r="M1" s="119">
        <v>16</v>
      </c>
      <c r="N1" s="118">
        <v>64</v>
      </c>
      <c r="O1" s="118">
        <v>64</v>
      </c>
      <c r="P1" s="118">
        <v>64</v>
      </c>
      <c r="Q1" s="119">
        <v>64</v>
      </c>
      <c r="R1" s="177"/>
      <c r="S1" s="180"/>
      <c r="T1" s="180"/>
      <c r="U1" s="180"/>
      <c r="AB1" s="2" t="s">
        <v>74</v>
      </c>
    </row>
    <row r="2" spans="1:1020">
      <c r="A2" s="120" t="s">
        <v>70</v>
      </c>
      <c r="B2" s="121">
        <v>1</v>
      </c>
      <c r="C2" s="121">
        <v>4</v>
      </c>
      <c r="D2" s="121">
        <v>16</v>
      </c>
      <c r="E2" s="18">
        <v>64</v>
      </c>
      <c r="F2" s="121">
        <v>1</v>
      </c>
      <c r="G2" s="121">
        <v>4</v>
      </c>
      <c r="H2" s="121">
        <v>16</v>
      </c>
      <c r="I2" s="18">
        <v>64</v>
      </c>
      <c r="J2" s="121">
        <v>1</v>
      </c>
      <c r="K2" s="121">
        <v>4</v>
      </c>
      <c r="L2" s="121">
        <v>16</v>
      </c>
      <c r="M2" s="18">
        <v>64</v>
      </c>
      <c r="N2" s="121">
        <v>1</v>
      </c>
      <c r="O2" s="121">
        <v>4</v>
      </c>
      <c r="P2" s="121">
        <v>16</v>
      </c>
      <c r="Q2" s="18">
        <v>64</v>
      </c>
      <c r="R2" s="178"/>
      <c r="S2" s="181"/>
      <c r="T2" s="181"/>
      <c r="U2" s="181"/>
      <c r="V2" s="2" t="s">
        <v>203</v>
      </c>
      <c r="AC2" s="2" t="s">
        <v>73</v>
      </c>
    </row>
    <row r="3" spans="1:1020" ht="15" thickBot="1">
      <c r="A3" s="122" t="s">
        <v>188</v>
      </c>
      <c r="B3" s="122" t="s">
        <v>1</v>
      </c>
      <c r="C3" s="122" t="s">
        <v>2</v>
      </c>
      <c r="D3" s="122" t="s">
        <v>3</v>
      </c>
      <c r="E3" s="123" t="s">
        <v>4</v>
      </c>
      <c r="F3" s="122" t="s">
        <v>5</v>
      </c>
      <c r="G3" s="122" t="s">
        <v>6</v>
      </c>
      <c r="H3" s="122" t="s">
        <v>7</v>
      </c>
      <c r="I3" s="123" t="s">
        <v>8</v>
      </c>
      <c r="J3" s="122" t="s">
        <v>9</v>
      </c>
      <c r="K3" s="122" t="s">
        <v>10</v>
      </c>
      <c r="L3" s="122" t="s">
        <v>11</v>
      </c>
      <c r="M3" s="123" t="s">
        <v>12</v>
      </c>
      <c r="N3" s="122" t="s">
        <v>13</v>
      </c>
      <c r="O3" s="122" t="s">
        <v>14</v>
      </c>
      <c r="P3" s="122" t="s">
        <v>15</v>
      </c>
      <c r="Q3" s="123" t="s">
        <v>16</v>
      </c>
      <c r="R3" s="175" t="s">
        <v>45</v>
      </c>
      <c r="S3" s="151" t="s">
        <v>202</v>
      </c>
      <c r="T3" s="151" t="s">
        <v>200</v>
      </c>
      <c r="U3" s="151" t="s">
        <v>67</v>
      </c>
      <c r="V3" s="211" t="s">
        <v>109</v>
      </c>
      <c r="W3" s="9" t="s">
        <v>201</v>
      </c>
      <c r="X3" s="10"/>
      <c r="Y3" s="10"/>
      <c r="Z3" s="9" t="s">
        <v>248</v>
      </c>
      <c r="AB3" s="11" t="s">
        <v>92</v>
      </c>
      <c r="AC3" s="11" t="s">
        <v>72</v>
      </c>
      <c r="AD3" s="291" t="s">
        <v>1</v>
      </c>
      <c r="AE3" s="291" t="s">
        <v>2</v>
      </c>
      <c r="AF3" s="291" t="s">
        <v>3</v>
      </c>
      <c r="AG3" s="292" t="s">
        <v>4</v>
      </c>
      <c r="AH3" s="291" t="s">
        <v>5</v>
      </c>
      <c r="AI3" s="291" t="s">
        <v>6</v>
      </c>
      <c r="AJ3" s="291" t="s">
        <v>7</v>
      </c>
      <c r="AK3" s="292" t="s">
        <v>8</v>
      </c>
      <c r="AL3" s="291" t="s">
        <v>9</v>
      </c>
      <c r="AM3" s="291" t="s">
        <v>10</v>
      </c>
      <c r="AN3" s="291" t="s">
        <v>11</v>
      </c>
      <c r="AO3" s="292" t="s">
        <v>12</v>
      </c>
      <c r="AP3" s="291" t="s">
        <v>13</v>
      </c>
      <c r="AQ3" s="291" t="s">
        <v>14</v>
      </c>
      <c r="AR3" s="291" t="s">
        <v>15</v>
      </c>
      <c r="AS3" s="292" t="s">
        <v>16</v>
      </c>
      <c r="AT3" s="281" t="s">
        <v>45</v>
      </c>
      <c r="AMF3" s="2"/>
    </row>
    <row r="4" spans="1:1020" ht="15" thickTop="1">
      <c r="A4" s="14" t="s">
        <v>17</v>
      </c>
      <c r="B4" s="197">
        <v>2.78</v>
      </c>
      <c r="C4" s="197">
        <v>3</v>
      </c>
      <c r="D4" s="197">
        <v>0.98</v>
      </c>
      <c r="E4" s="198">
        <v>0.94</v>
      </c>
      <c r="F4" s="197">
        <v>1.1399999999999999</v>
      </c>
      <c r="G4" s="197">
        <v>1.2</v>
      </c>
      <c r="H4" s="197">
        <v>1.4</v>
      </c>
      <c r="I4" s="198">
        <v>0.94</v>
      </c>
      <c r="J4" s="197">
        <v>2.44</v>
      </c>
      <c r="K4" s="197">
        <v>2.66</v>
      </c>
      <c r="L4" s="197">
        <v>3.12</v>
      </c>
      <c r="M4" s="198">
        <v>0.94</v>
      </c>
      <c r="N4" s="197">
        <v>7.78</v>
      </c>
      <c r="O4" s="197">
        <v>9.0399999999999991</v>
      </c>
      <c r="P4" s="197">
        <v>11.78</v>
      </c>
      <c r="Q4" s="198">
        <v>0.94</v>
      </c>
      <c r="R4" s="199" t="s">
        <v>59</v>
      </c>
      <c r="S4" s="205">
        <v>1</v>
      </c>
      <c r="T4" s="152"/>
      <c r="U4" s="152">
        <v>15</v>
      </c>
      <c r="V4" s="153">
        <f t="shared" ref="V4:V19" si="0">MAX(E4,H4,K4,N4)</f>
        <v>7.78</v>
      </c>
      <c r="W4" s="10" t="str">
        <f>IPC!R4</f>
        <v>ipres-4M</v>
      </c>
      <c r="X4" s="10"/>
      <c r="Y4" s="10"/>
      <c r="Z4" s="1" t="str">
        <f>IF(R4=W4,"+","no")</f>
        <v>+</v>
      </c>
      <c r="AB4" s="299">
        <f t="shared" ref="AB4:AB25" si="1">SUM(B4:H4)+SUM(J4:K4)+N4</f>
        <v>24.32</v>
      </c>
      <c r="AC4" s="26">
        <f t="shared" ref="AC4:AC25" si="2">SUM(AD4:AS4)</f>
        <v>111.33999999999999</v>
      </c>
      <c r="AD4" s="293">
        <f t="shared" ref="AD4:AD25" si="3">ABS(B4-B$28)</f>
        <v>0.9362499999999998</v>
      </c>
      <c r="AE4" s="293">
        <f t="shared" ref="AE4:AE25" si="4">ABS(C4-C$28)</f>
        <v>2.2612500000000004</v>
      </c>
      <c r="AF4" s="293">
        <f t="shared" ref="AF4:AF25" si="5">ABS(D4-D$28)</f>
        <v>5.1125000000000007</v>
      </c>
      <c r="AG4" s="293">
        <f t="shared" ref="AG4:AG25" si="6">ABS(E4-E$28)</f>
        <v>5.2375000000000007</v>
      </c>
      <c r="AH4" s="293">
        <f t="shared" ref="AH4:AH25" si="7">ABS(F4-F$28)</f>
        <v>4.6325000000000003</v>
      </c>
      <c r="AI4" s="293">
        <f t="shared" ref="AI4:AI25" si="8">ABS(G4-G$28)</f>
        <v>7.1924999999999999</v>
      </c>
      <c r="AJ4" s="293">
        <f t="shared" ref="AJ4:AJ25" si="9">ABS(H4-H$28)</f>
        <v>9.5737499999999986</v>
      </c>
      <c r="AK4" s="293">
        <f t="shared" ref="AK4:AK25" si="10">ABS(I4-I$28)</f>
        <v>8.3662500000000009</v>
      </c>
      <c r="AL4" s="293">
        <f t="shared" ref="AL4:AL25" si="11">ABS(J4-J$28)</f>
        <v>9.3862500000000022</v>
      </c>
      <c r="AM4" s="293">
        <f t="shared" ref="AM4:AM25" si="12">ABS(K4-K$28)</f>
        <v>10.657499999999999</v>
      </c>
      <c r="AN4" s="293">
        <f t="shared" ref="AN4:AN25" si="13">ABS(L4-L$28)</f>
        <v>12.315000000000001</v>
      </c>
      <c r="AO4" s="293">
        <f t="shared" ref="AO4:AO25" si="14">ABS(M4-M$28)</f>
        <v>9.1475000000000009</v>
      </c>
      <c r="AP4" s="293">
        <f t="shared" ref="AP4:AP25" si="15">ABS(N4-N$28)</f>
        <v>12.248749999999998</v>
      </c>
      <c r="AQ4" s="293">
        <f t="shared" ref="AQ4:AQ25" si="16">ABS(O4-O$28)</f>
        <v>6.0375000000000014</v>
      </c>
      <c r="AR4" s="293">
        <f t="shared" ref="AR4:AR25" si="17">ABS(P4-P$28)</f>
        <v>2.1587500000000013</v>
      </c>
      <c r="AS4" s="293">
        <f t="shared" ref="AS4:AS25" si="18">ABS(Q4-Q$28)</f>
        <v>6.0762499999999999</v>
      </c>
      <c r="AT4" s="289" t="str">
        <f t="shared" ref="AT4:AT25" si="19">R4</f>
        <v>ipres-4M</v>
      </c>
      <c r="AMF4" s="2"/>
    </row>
    <row r="5" spans="1:1020">
      <c r="A5" s="14" t="s">
        <v>18</v>
      </c>
      <c r="B5" s="197">
        <v>2.64</v>
      </c>
      <c r="C5" s="197">
        <v>3</v>
      </c>
      <c r="D5" s="197">
        <v>0.98</v>
      </c>
      <c r="E5" s="198">
        <v>0.94</v>
      </c>
      <c r="F5" s="197">
        <v>5.88</v>
      </c>
      <c r="G5" s="197">
        <v>6.36</v>
      </c>
      <c r="H5" s="197">
        <v>1.4</v>
      </c>
      <c r="I5" s="198">
        <v>0.94</v>
      </c>
      <c r="J5" s="197">
        <v>15.46</v>
      </c>
      <c r="K5" s="197">
        <v>2.58</v>
      </c>
      <c r="L5" s="197">
        <v>3.26</v>
      </c>
      <c r="M5" s="198">
        <v>0.94</v>
      </c>
      <c r="N5" s="197">
        <v>7.76</v>
      </c>
      <c r="O5" s="197">
        <v>7.68</v>
      </c>
      <c r="P5" s="197">
        <v>11.14</v>
      </c>
      <c r="Q5" s="198">
        <v>0.94</v>
      </c>
      <c r="R5" s="199" t="s">
        <v>52</v>
      </c>
      <c r="S5" s="152">
        <v>2</v>
      </c>
      <c r="T5" s="152"/>
      <c r="U5" s="152">
        <v>8</v>
      </c>
      <c r="V5" s="153">
        <f t="shared" si="0"/>
        <v>7.76</v>
      </c>
      <c r="W5" s="10" t="str">
        <f>IPC!R5</f>
        <v>4M-reassembly</v>
      </c>
      <c r="X5" s="10"/>
      <c r="Y5" s="10"/>
      <c r="Z5" s="1" t="str">
        <f t="shared" ref="Z5:Z25" si="20">IF(R5=W5,"+","no")</f>
        <v>+</v>
      </c>
      <c r="AB5" s="297">
        <f t="shared" si="1"/>
        <v>46.999999999999993</v>
      </c>
      <c r="AC5" s="26">
        <f t="shared" si="2"/>
        <v>98.002499999999998</v>
      </c>
      <c r="AD5" s="293">
        <f t="shared" si="3"/>
        <v>1.0762499999999995</v>
      </c>
      <c r="AE5" s="293">
        <f t="shared" si="4"/>
        <v>2.2612500000000004</v>
      </c>
      <c r="AF5" s="293">
        <f t="shared" si="5"/>
        <v>5.1125000000000007</v>
      </c>
      <c r="AG5" s="293">
        <f t="shared" si="6"/>
        <v>5.2375000000000007</v>
      </c>
      <c r="AH5" s="293">
        <f t="shared" si="7"/>
        <v>0.10749999999999993</v>
      </c>
      <c r="AI5" s="293">
        <f t="shared" si="8"/>
        <v>2.0324999999999998</v>
      </c>
      <c r="AJ5" s="293">
        <f t="shared" si="9"/>
        <v>9.5737499999999986</v>
      </c>
      <c r="AK5" s="293">
        <f t="shared" si="10"/>
        <v>8.3662500000000009</v>
      </c>
      <c r="AL5" s="293">
        <f t="shared" si="11"/>
        <v>3.6337499999999991</v>
      </c>
      <c r="AM5" s="293">
        <f t="shared" si="12"/>
        <v>10.737499999999999</v>
      </c>
      <c r="AN5" s="293">
        <f t="shared" si="13"/>
        <v>12.175000000000002</v>
      </c>
      <c r="AO5" s="293">
        <f t="shared" si="14"/>
        <v>9.1475000000000009</v>
      </c>
      <c r="AP5" s="293">
        <f t="shared" si="15"/>
        <v>12.268749999999999</v>
      </c>
      <c r="AQ5" s="293">
        <f t="shared" si="16"/>
        <v>7.3975000000000009</v>
      </c>
      <c r="AR5" s="293">
        <f t="shared" si="17"/>
        <v>2.7987500000000001</v>
      </c>
      <c r="AS5" s="293">
        <f t="shared" si="18"/>
        <v>6.0762499999999999</v>
      </c>
      <c r="AT5" s="289" t="str">
        <f t="shared" si="19"/>
        <v>4M-reassembly</v>
      </c>
      <c r="AMF5" s="2"/>
    </row>
    <row r="6" spans="1:1020">
      <c r="A6" s="14" t="s">
        <v>19</v>
      </c>
      <c r="B6" s="197">
        <v>3.2</v>
      </c>
      <c r="C6" s="197">
        <v>2.9</v>
      </c>
      <c r="D6" s="197">
        <v>4.78</v>
      </c>
      <c r="E6" s="198">
        <v>0.98</v>
      </c>
      <c r="F6" s="197">
        <v>4.42</v>
      </c>
      <c r="G6" s="197">
        <v>4.96</v>
      </c>
      <c r="H6" s="197">
        <v>6.3</v>
      </c>
      <c r="I6" s="198">
        <v>0.98</v>
      </c>
      <c r="J6" s="197">
        <v>1.58</v>
      </c>
      <c r="K6" s="197">
        <v>1.8</v>
      </c>
      <c r="L6" s="197">
        <v>11.92</v>
      </c>
      <c r="M6" s="198">
        <v>0.98</v>
      </c>
      <c r="N6" s="197">
        <v>4.46</v>
      </c>
      <c r="O6" s="197">
        <v>4.74</v>
      </c>
      <c r="P6" s="197">
        <v>7.32</v>
      </c>
      <c r="Q6" s="198">
        <v>0.98</v>
      </c>
      <c r="R6" s="199" t="s">
        <v>101</v>
      </c>
      <c r="S6" s="152">
        <v>3</v>
      </c>
      <c r="T6" s="152"/>
      <c r="U6" s="152">
        <v>2</v>
      </c>
      <c r="V6" s="153">
        <f t="shared" si="0"/>
        <v>6.3</v>
      </c>
      <c r="W6" s="10" t="str">
        <f>IPC!R6</f>
        <v>4M-check-reassembly</v>
      </c>
      <c r="X6" s="10"/>
      <c r="Y6" s="10"/>
      <c r="Z6" s="1" t="str">
        <f t="shared" si="20"/>
        <v>+</v>
      </c>
      <c r="AB6" s="297">
        <f t="shared" si="1"/>
        <v>35.380000000000003</v>
      </c>
      <c r="AC6" s="26">
        <f t="shared" si="2"/>
        <v>100.12</v>
      </c>
      <c r="AD6" s="293">
        <f t="shared" si="3"/>
        <v>0.51624999999999943</v>
      </c>
      <c r="AE6" s="293">
        <f t="shared" si="4"/>
        <v>2.3612500000000005</v>
      </c>
      <c r="AF6" s="293">
        <f t="shared" si="5"/>
        <v>1.3125</v>
      </c>
      <c r="AG6" s="293">
        <f t="shared" si="6"/>
        <v>5.1975000000000016</v>
      </c>
      <c r="AH6" s="293">
        <f t="shared" si="7"/>
        <v>1.3525</v>
      </c>
      <c r="AI6" s="293">
        <f t="shared" si="8"/>
        <v>3.4325000000000001</v>
      </c>
      <c r="AJ6" s="293">
        <f t="shared" si="9"/>
        <v>4.6737499999999992</v>
      </c>
      <c r="AK6" s="293">
        <f t="shared" si="10"/>
        <v>8.3262499999999999</v>
      </c>
      <c r="AL6" s="293">
        <f t="shared" si="11"/>
        <v>10.246250000000002</v>
      </c>
      <c r="AM6" s="293">
        <f t="shared" si="12"/>
        <v>11.517499999999998</v>
      </c>
      <c r="AN6" s="293">
        <f t="shared" si="13"/>
        <v>3.5150000000000023</v>
      </c>
      <c r="AO6" s="293">
        <f t="shared" si="14"/>
        <v>9.1074999999999999</v>
      </c>
      <c r="AP6" s="293">
        <f t="shared" si="15"/>
        <v>15.568749999999998</v>
      </c>
      <c r="AQ6" s="293">
        <f t="shared" si="16"/>
        <v>10.3375</v>
      </c>
      <c r="AR6" s="293">
        <f t="shared" si="17"/>
        <v>6.6187500000000004</v>
      </c>
      <c r="AS6" s="293">
        <f t="shared" si="18"/>
        <v>6.036249999999999</v>
      </c>
      <c r="AT6" s="289" t="str">
        <f t="shared" si="19"/>
        <v>4M-check-reassembly</v>
      </c>
      <c r="AMF6" s="2"/>
    </row>
    <row r="7" spans="1:1020">
      <c r="A7" s="145" t="s">
        <v>20</v>
      </c>
      <c r="B7" s="285">
        <v>2.4</v>
      </c>
      <c r="C7" s="285">
        <v>2.2999999999999998</v>
      </c>
      <c r="D7" s="285">
        <v>2.7</v>
      </c>
      <c r="E7" s="286">
        <v>1</v>
      </c>
      <c r="F7" s="285">
        <v>1.22</v>
      </c>
      <c r="G7" s="285">
        <v>2.44</v>
      </c>
      <c r="H7" s="285">
        <v>4.42</v>
      </c>
      <c r="I7" s="286">
        <v>1</v>
      </c>
      <c r="J7" s="285">
        <v>6.68</v>
      </c>
      <c r="K7" s="285">
        <v>2.1</v>
      </c>
      <c r="L7" s="285">
        <v>2.76</v>
      </c>
      <c r="M7" s="286">
        <v>1</v>
      </c>
      <c r="N7" s="285">
        <v>14.34</v>
      </c>
      <c r="O7" s="285">
        <v>6.68</v>
      </c>
      <c r="P7" s="285">
        <v>7.66</v>
      </c>
      <c r="Q7" s="286">
        <v>1</v>
      </c>
      <c r="R7" s="287" t="s">
        <v>48</v>
      </c>
      <c r="S7" s="274">
        <v>4</v>
      </c>
      <c r="T7" s="274"/>
      <c r="U7" s="274">
        <v>4</v>
      </c>
      <c r="V7" s="276">
        <f t="shared" si="0"/>
        <v>14.34</v>
      </c>
      <c r="W7" s="288" t="str">
        <f>IPC!R7</f>
        <v>4M-check-reassembly-tcp</v>
      </c>
      <c r="X7" s="288"/>
      <c r="Y7" s="288"/>
      <c r="Z7" s="196" t="str">
        <f t="shared" si="20"/>
        <v>+</v>
      </c>
      <c r="AA7" s="125"/>
      <c r="AB7" s="298">
        <f t="shared" si="1"/>
        <v>39.599999999999994</v>
      </c>
      <c r="AC7" s="280">
        <f t="shared" si="2"/>
        <v>102.72000000000001</v>
      </c>
      <c r="AD7" s="294">
        <f t="shared" si="3"/>
        <v>1.3162499999999997</v>
      </c>
      <c r="AE7" s="294">
        <f t="shared" si="4"/>
        <v>2.9612500000000006</v>
      </c>
      <c r="AF7" s="294">
        <f t="shared" si="5"/>
        <v>3.3925000000000001</v>
      </c>
      <c r="AG7" s="294">
        <f t="shared" si="6"/>
        <v>5.1775000000000011</v>
      </c>
      <c r="AH7" s="294">
        <f t="shared" si="7"/>
        <v>4.5525000000000002</v>
      </c>
      <c r="AI7" s="294">
        <f t="shared" si="8"/>
        <v>5.9525000000000006</v>
      </c>
      <c r="AJ7" s="294">
        <f t="shared" si="9"/>
        <v>6.5537499999999991</v>
      </c>
      <c r="AK7" s="294">
        <f t="shared" si="10"/>
        <v>8.3062500000000004</v>
      </c>
      <c r="AL7" s="294">
        <f t="shared" si="11"/>
        <v>5.146250000000002</v>
      </c>
      <c r="AM7" s="294">
        <f t="shared" si="12"/>
        <v>11.217499999999999</v>
      </c>
      <c r="AN7" s="294">
        <f t="shared" si="13"/>
        <v>12.675000000000002</v>
      </c>
      <c r="AO7" s="294">
        <f t="shared" si="14"/>
        <v>9.0875000000000004</v>
      </c>
      <c r="AP7" s="294">
        <f t="shared" si="15"/>
        <v>5.6887499999999989</v>
      </c>
      <c r="AQ7" s="294">
        <f t="shared" si="16"/>
        <v>8.3975000000000009</v>
      </c>
      <c r="AR7" s="294">
        <f t="shared" si="17"/>
        <v>6.2787500000000005</v>
      </c>
      <c r="AS7" s="294">
        <f t="shared" si="18"/>
        <v>6.0162499999999994</v>
      </c>
      <c r="AT7" s="290" t="str">
        <f t="shared" si="19"/>
        <v>4M-check-reassembly-tcp</v>
      </c>
      <c r="AU7" s="125"/>
      <c r="AMF7" s="2"/>
    </row>
    <row r="8" spans="1:1020">
      <c r="A8" s="14" t="s">
        <v>21</v>
      </c>
      <c r="B8" s="197">
        <v>3.24</v>
      </c>
      <c r="C8" s="197">
        <v>4.72</v>
      </c>
      <c r="D8" s="197">
        <v>5.4</v>
      </c>
      <c r="E8" s="198">
        <v>1.1000000000000001</v>
      </c>
      <c r="F8" s="197">
        <v>3.78</v>
      </c>
      <c r="G8" s="197">
        <v>6.08</v>
      </c>
      <c r="H8" s="197">
        <v>7.96</v>
      </c>
      <c r="I8" s="198">
        <v>1.1000000000000001</v>
      </c>
      <c r="J8" s="197">
        <v>8.8800000000000008</v>
      </c>
      <c r="K8" s="197">
        <v>4.0199999999999996</v>
      </c>
      <c r="L8" s="197">
        <v>14.08</v>
      </c>
      <c r="M8" s="198">
        <v>1.1000000000000001</v>
      </c>
      <c r="N8" s="197">
        <v>17.28</v>
      </c>
      <c r="O8" s="197">
        <v>15.24</v>
      </c>
      <c r="P8" s="197">
        <v>7.74</v>
      </c>
      <c r="Q8" s="198">
        <v>1.1000000000000001</v>
      </c>
      <c r="R8" s="199" t="s">
        <v>47</v>
      </c>
      <c r="S8" s="152">
        <v>5</v>
      </c>
      <c r="T8" s="152"/>
      <c r="U8" s="152">
        <v>3</v>
      </c>
      <c r="V8" s="153">
        <f t="shared" si="0"/>
        <v>17.28</v>
      </c>
      <c r="W8" s="10" t="str">
        <f>IPC!R8</f>
        <v>4M-check-reassembly-tcp-cmykw2-rotate</v>
      </c>
      <c r="X8" s="10"/>
      <c r="Y8" s="10"/>
      <c r="Z8" s="1" t="str">
        <f t="shared" si="20"/>
        <v>+</v>
      </c>
      <c r="AB8" s="299">
        <f t="shared" si="1"/>
        <v>62.46</v>
      </c>
      <c r="AC8" s="26">
        <f t="shared" si="2"/>
        <v>59.925000000000004</v>
      </c>
      <c r="AD8" s="293">
        <f t="shared" si="3"/>
        <v>0.4762499999999994</v>
      </c>
      <c r="AE8" s="293">
        <f t="shared" si="4"/>
        <v>0.54125000000000068</v>
      </c>
      <c r="AF8" s="293">
        <f t="shared" si="5"/>
        <v>0.69249999999999989</v>
      </c>
      <c r="AG8" s="293">
        <f t="shared" si="6"/>
        <v>5.0775000000000006</v>
      </c>
      <c r="AH8" s="293">
        <f t="shared" si="7"/>
        <v>1.9925000000000002</v>
      </c>
      <c r="AI8" s="293">
        <f t="shared" si="8"/>
        <v>2.3125</v>
      </c>
      <c r="AJ8" s="293">
        <f t="shared" si="9"/>
        <v>3.013749999999999</v>
      </c>
      <c r="AK8" s="293">
        <f t="shared" si="10"/>
        <v>8.2062500000000007</v>
      </c>
      <c r="AL8" s="293">
        <f t="shared" si="11"/>
        <v>2.9462500000000009</v>
      </c>
      <c r="AM8" s="293">
        <f t="shared" si="12"/>
        <v>9.2974999999999994</v>
      </c>
      <c r="AN8" s="293">
        <f t="shared" si="13"/>
        <v>1.3550000000000022</v>
      </c>
      <c r="AO8" s="293">
        <f t="shared" si="14"/>
        <v>8.9875000000000007</v>
      </c>
      <c r="AP8" s="293">
        <f t="shared" si="15"/>
        <v>2.7487499999999976</v>
      </c>
      <c r="AQ8" s="293">
        <f t="shared" si="16"/>
        <v>0.16249999999999964</v>
      </c>
      <c r="AR8" s="293">
        <f t="shared" si="17"/>
        <v>6.1987500000000004</v>
      </c>
      <c r="AS8" s="293">
        <f t="shared" si="18"/>
        <v>5.9162499999999998</v>
      </c>
      <c r="AT8" s="289" t="str">
        <f t="shared" si="19"/>
        <v>4M-check-reassembly-tcp-cmykw2-rotate</v>
      </c>
      <c r="AMF8" s="2"/>
    </row>
    <row r="9" spans="1:1020">
      <c r="A9" s="14" t="s">
        <v>22</v>
      </c>
      <c r="B9" s="197">
        <v>6.72</v>
      </c>
      <c r="C9" s="197">
        <v>8.16</v>
      </c>
      <c r="D9" s="197">
        <v>7.66</v>
      </c>
      <c r="E9" s="198">
        <v>8.6199999999999992</v>
      </c>
      <c r="F9" s="197">
        <v>8.18</v>
      </c>
      <c r="G9" s="197">
        <v>9.2200000000000006</v>
      </c>
      <c r="H9" s="197">
        <v>10.02</v>
      </c>
      <c r="I9" s="198">
        <v>12.1</v>
      </c>
      <c r="J9" s="197">
        <v>12.52</v>
      </c>
      <c r="K9" s="197">
        <v>8.9600000000000009</v>
      </c>
      <c r="L9" s="197">
        <v>12.36</v>
      </c>
      <c r="M9" s="198">
        <v>11.96</v>
      </c>
      <c r="N9" s="197">
        <v>15.84</v>
      </c>
      <c r="O9" s="197">
        <v>13.48</v>
      </c>
      <c r="P9" s="197">
        <v>12.28</v>
      </c>
      <c r="Q9" s="198">
        <v>8.58</v>
      </c>
      <c r="R9" s="199" t="s">
        <v>46</v>
      </c>
      <c r="S9" s="152">
        <v>6</v>
      </c>
      <c r="T9" s="152"/>
      <c r="U9" s="152">
        <v>1</v>
      </c>
      <c r="V9" s="153">
        <f t="shared" si="0"/>
        <v>15.84</v>
      </c>
      <c r="W9" s="10" t="str">
        <f>IPC!R9</f>
        <v>4M-check</v>
      </c>
      <c r="X9" s="10"/>
      <c r="Y9" s="10"/>
      <c r="Z9" s="1" t="str">
        <f t="shared" si="20"/>
        <v>+</v>
      </c>
      <c r="AB9" s="297">
        <f t="shared" si="1"/>
        <v>95.9</v>
      </c>
      <c r="AC9" s="27">
        <f t="shared" si="2"/>
        <v>35.902499999999989</v>
      </c>
      <c r="AD9" s="293">
        <f t="shared" si="3"/>
        <v>3.0037500000000001</v>
      </c>
      <c r="AE9" s="293">
        <f t="shared" si="4"/>
        <v>2.8987499999999997</v>
      </c>
      <c r="AF9" s="293">
        <f t="shared" si="5"/>
        <v>1.5674999999999999</v>
      </c>
      <c r="AG9" s="293">
        <f t="shared" si="6"/>
        <v>2.4424999999999981</v>
      </c>
      <c r="AH9" s="293">
        <f t="shared" si="7"/>
        <v>2.4074999999999998</v>
      </c>
      <c r="AI9" s="293">
        <f t="shared" si="8"/>
        <v>0.82750000000000057</v>
      </c>
      <c r="AJ9" s="293">
        <f t="shared" si="9"/>
        <v>0.95374999999999943</v>
      </c>
      <c r="AK9" s="293">
        <f t="shared" si="10"/>
        <v>2.7937499999999993</v>
      </c>
      <c r="AL9" s="293">
        <f t="shared" si="11"/>
        <v>0.69374999999999787</v>
      </c>
      <c r="AM9" s="293">
        <f t="shared" si="12"/>
        <v>4.3574999999999982</v>
      </c>
      <c r="AN9" s="293">
        <f t="shared" si="13"/>
        <v>3.0750000000000028</v>
      </c>
      <c r="AO9" s="293">
        <f t="shared" si="14"/>
        <v>1.8725000000000005</v>
      </c>
      <c r="AP9" s="293">
        <f t="shared" si="15"/>
        <v>4.1887499999999989</v>
      </c>
      <c r="AQ9" s="293">
        <f t="shared" si="16"/>
        <v>1.5975000000000001</v>
      </c>
      <c r="AR9" s="293">
        <f t="shared" si="17"/>
        <v>1.6587500000000013</v>
      </c>
      <c r="AS9" s="293">
        <f t="shared" si="18"/>
        <v>1.5637500000000006</v>
      </c>
      <c r="AT9" s="289" t="str">
        <f t="shared" si="19"/>
        <v>4M-check</v>
      </c>
      <c r="AMF9" s="2"/>
    </row>
    <row r="10" spans="1:1020">
      <c r="A10" s="14" t="s">
        <v>23</v>
      </c>
      <c r="B10" s="197">
        <v>8.5399999999999991</v>
      </c>
      <c r="C10" s="197">
        <v>8.24</v>
      </c>
      <c r="D10" s="197">
        <v>10.119999999999999</v>
      </c>
      <c r="E10" s="198">
        <v>9.74</v>
      </c>
      <c r="F10" s="197">
        <v>11.28</v>
      </c>
      <c r="G10" s="197">
        <v>13.86</v>
      </c>
      <c r="H10" s="197">
        <v>15.72</v>
      </c>
      <c r="I10" s="198">
        <v>15.26</v>
      </c>
      <c r="J10" s="197">
        <v>12.16</v>
      </c>
      <c r="K10" s="197">
        <v>15.24</v>
      </c>
      <c r="L10" s="197">
        <v>15.8</v>
      </c>
      <c r="M10" s="198">
        <v>12.12</v>
      </c>
      <c r="N10" s="197">
        <v>12.84</v>
      </c>
      <c r="O10" s="197">
        <v>15.54</v>
      </c>
      <c r="P10" s="197">
        <v>13.54</v>
      </c>
      <c r="Q10" s="198">
        <v>6.1</v>
      </c>
      <c r="R10" s="199" t="s">
        <v>62</v>
      </c>
      <c r="S10" s="152">
        <v>7</v>
      </c>
      <c r="T10" s="152"/>
      <c r="U10" s="152">
        <v>18</v>
      </c>
      <c r="V10" s="153">
        <f t="shared" si="0"/>
        <v>15.72</v>
      </c>
      <c r="W10" s="10" t="str">
        <f>IPC!R10</f>
        <v>rotate-34kX128w1</v>
      </c>
      <c r="X10" s="10"/>
      <c r="Y10" s="10"/>
      <c r="Z10" s="1" t="str">
        <f t="shared" si="20"/>
        <v>+</v>
      </c>
      <c r="AB10" s="297">
        <f t="shared" si="1"/>
        <v>117.74000000000001</v>
      </c>
      <c r="AC10" s="26">
        <f t="shared" si="2"/>
        <v>50.687499999999993</v>
      </c>
      <c r="AD10" s="293">
        <f t="shared" si="3"/>
        <v>4.8237499999999995</v>
      </c>
      <c r="AE10" s="293">
        <f t="shared" si="4"/>
        <v>2.9787499999999998</v>
      </c>
      <c r="AF10" s="293">
        <f t="shared" si="5"/>
        <v>4.027499999999999</v>
      </c>
      <c r="AG10" s="293">
        <f t="shared" si="6"/>
        <v>3.5624999999999991</v>
      </c>
      <c r="AH10" s="293">
        <f t="shared" si="7"/>
        <v>5.5074999999999994</v>
      </c>
      <c r="AI10" s="293">
        <f t="shared" si="8"/>
        <v>5.4674999999999994</v>
      </c>
      <c r="AJ10" s="293">
        <f t="shared" si="9"/>
        <v>4.7462500000000016</v>
      </c>
      <c r="AK10" s="293">
        <f t="shared" si="10"/>
        <v>5.9537499999999994</v>
      </c>
      <c r="AL10" s="293">
        <f t="shared" si="11"/>
        <v>0.33374999999999844</v>
      </c>
      <c r="AM10" s="293">
        <f t="shared" si="12"/>
        <v>1.9225000000000012</v>
      </c>
      <c r="AN10" s="293">
        <f t="shared" si="13"/>
        <v>0.36499999999999844</v>
      </c>
      <c r="AO10" s="293">
        <f t="shared" si="14"/>
        <v>2.0324999999999989</v>
      </c>
      <c r="AP10" s="293">
        <f t="shared" si="15"/>
        <v>7.1887499999999989</v>
      </c>
      <c r="AQ10" s="293">
        <f t="shared" si="16"/>
        <v>0.46249999999999858</v>
      </c>
      <c r="AR10" s="293">
        <f t="shared" si="17"/>
        <v>0.39875000000000149</v>
      </c>
      <c r="AS10" s="293">
        <f t="shared" si="18"/>
        <v>0.91624999999999979</v>
      </c>
      <c r="AT10" s="289" t="str">
        <f t="shared" si="19"/>
        <v>rotate-34kX128w1</v>
      </c>
      <c r="AMF10" s="2"/>
    </row>
    <row r="11" spans="1:1020">
      <c r="A11" s="145" t="s">
        <v>24</v>
      </c>
      <c r="B11" s="249">
        <v>6.42</v>
      </c>
      <c r="C11" s="285">
        <v>11.02</v>
      </c>
      <c r="D11" s="285">
        <v>12.4</v>
      </c>
      <c r="E11" s="286">
        <v>14.52</v>
      </c>
      <c r="F11" s="285">
        <v>13.72</v>
      </c>
      <c r="G11" s="285">
        <v>22.94</v>
      </c>
      <c r="H11" s="285">
        <v>25.16</v>
      </c>
      <c r="I11" s="286">
        <v>21.02</v>
      </c>
      <c r="J11" s="285">
        <v>33.340000000000003</v>
      </c>
      <c r="K11" s="285">
        <v>35.06</v>
      </c>
      <c r="L11" s="285">
        <v>30.22</v>
      </c>
      <c r="M11" s="286">
        <v>21.88</v>
      </c>
      <c r="N11" s="285">
        <v>37.74</v>
      </c>
      <c r="O11" s="285">
        <v>1.7</v>
      </c>
      <c r="P11" s="285">
        <v>17.62</v>
      </c>
      <c r="Q11" s="286">
        <v>6.06</v>
      </c>
      <c r="R11" s="287" t="s">
        <v>65</v>
      </c>
      <c r="S11" s="274">
        <v>8</v>
      </c>
      <c r="T11" s="274"/>
      <c r="U11" s="274">
        <v>21</v>
      </c>
      <c r="V11" s="276">
        <f t="shared" si="0"/>
        <v>37.74</v>
      </c>
      <c r="W11" s="288" t="str">
        <f>IPC!R11</f>
        <v>rotate-color1Mp</v>
      </c>
      <c r="X11" s="288"/>
      <c r="Y11" s="288"/>
      <c r="Z11" s="196" t="str">
        <f t="shared" si="20"/>
        <v>+</v>
      </c>
      <c r="AA11" s="125"/>
      <c r="AB11" s="307">
        <f t="shared" si="1"/>
        <v>212.32</v>
      </c>
      <c r="AC11" s="280">
        <f t="shared" si="2"/>
        <v>177.06750000000002</v>
      </c>
      <c r="AD11" s="294">
        <f t="shared" si="3"/>
        <v>2.7037500000000003</v>
      </c>
      <c r="AE11" s="294">
        <f t="shared" si="4"/>
        <v>5.7587499999999991</v>
      </c>
      <c r="AF11" s="294">
        <f t="shared" si="5"/>
        <v>6.3075000000000001</v>
      </c>
      <c r="AG11" s="294">
        <f t="shared" si="6"/>
        <v>8.3424999999999976</v>
      </c>
      <c r="AH11" s="294">
        <f t="shared" si="7"/>
        <v>7.9475000000000007</v>
      </c>
      <c r="AI11" s="294">
        <f t="shared" si="8"/>
        <v>14.547500000000001</v>
      </c>
      <c r="AJ11" s="294">
        <f t="shared" si="9"/>
        <v>14.186250000000001</v>
      </c>
      <c r="AK11" s="294">
        <f t="shared" si="10"/>
        <v>11.713749999999999</v>
      </c>
      <c r="AL11" s="294">
        <f t="shared" si="11"/>
        <v>21.513750000000002</v>
      </c>
      <c r="AM11" s="294">
        <f t="shared" si="12"/>
        <v>21.742500000000003</v>
      </c>
      <c r="AN11" s="294">
        <f t="shared" si="13"/>
        <v>14.784999999999997</v>
      </c>
      <c r="AO11" s="294">
        <f t="shared" si="14"/>
        <v>11.792499999999999</v>
      </c>
      <c r="AP11" s="294">
        <f t="shared" si="15"/>
        <v>17.711250000000003</v>
      </c>
      <c r="AQ11" s="294">
        <f t="shared" si="16"/>
        <v>13.377500000000001</v>
      </c>
      <c r="AR11" s="294">
        <f t="shared" si="17"/>
        <v>3.6812500000000004</v>
      </c>
      <c r="AS11" s="294">
        <f t="shared" si="18"/>
        <v>0.95624999999999982</v>
      </c>
      <c r="AT11" s="290" t="str">
        <f t="shared" si="19"/>
        <v>rotate-color1Mp</v>
      </c>
      <c r="AU11" s="125"/>
      <c r="AMF11" s="2"/>
    </row>
    <row r="12" spans="1:1020">
      <c r="A12" s="14" t="s">
        <v>25</v>
      </c>
      <c r="B12" s="197">
        <v>3.8</v>
      </c>
      <c r="C12" s="197">
        <v>8.32</v>
      </c>
      <c r="D12" s="197">
        <v>12.4</v>
      </c>
      <c r="E12" s="198">
        <v>13.24</v>
      </c>
      <c r="F12" s="197">
        <v>5.6</v>
      </c>
      <c r="G12" s="197">
        <v>1.7</v>
      </c>
      <c r="H12" s="197">
        <v>18.38</v>
      </c>
      <c r="I12" s="198">
        <v>18.260000000000002</v>
      </c>
      <c r="J12" s="197">
        <v>15.8</v>
      </c>
      <c r="K12" s="197">
        <v>21.94</v>
      </c>
      <c r="L12" s="197">
        <v>20.100000000000001</v>
      </c>
      <c r="M12" s="198">
        <v>17.600000000000001</v>
      </c>
      <c r="N12" s="197">
        <v>18.739999999999998</v>
      </c>
      <c r="O12" s="197">
        <v>19.28</v>
      </c>
      <c r="P12" s="197">
        <v>1.58</v>
      </c>
      <c r="Q12" s="198">
        <v>9.44</v>
      </c>
      <c r="R12" s="199" t="s">
        <v>51</v>
      </c>
      <c r="S12" s="152">
        <v>9</v>
      </c>
      <c r="T12" s="152"/>
      <c r="U12" s="152">
        <v>7</v>
      </c>
      <c r="V12" s="153">
        <f t="shared" si="0"/>
        <v>21.94</v>
      </c>
      <c r="W12" s="10" t="str">
        <f>IPC!R12</f>
        <v>4M-cmykw2-rotatew2</v>
      </c>
      <c r="X12" s="10"/>
      <c r="Y12" s="10"/>
      <c r="Z12" s="1" t="str">
        <f t="shared" si="20"/>
        <v>+</v>
      </c>
      <c r="AB12" s="297">
        <f t="shared" si="1"/>
        <v>119.92</v>
      </c>
      <c r="AC12" s="26">
        <f t="shared" si="2"/>
        <v>84.784999999999982</v>
      </c>
      <c r="AD12" s="293">
        <f t="shared" si="3"/>
        <v>8.3750000000000213E-2</v>
      </c>
      <c r="AE12" s="293">
        <f t="shared" si="4"/>
        <v>3.0587499999999999</v>
      </c>
      <c r="AF12" s="293">
        <f t="shared" si="5"/>
        <v>6.3075000000000001</v>
      </c>
      <c r="AG12" s="293">
        <f t="shared" si="6"/>
        <v>7.0624999999999991</v>
      </c>
      <c r="AH12" s="293">
        <f t="shared" si="7"/>
        <v>0.17250000000000032</v>
      </c>
      <c r="AI12" s="293">
        <f t="shared" si="8"/>
        <v>6.6924999999999999</v>
      </c>
      <c r="AJ12" s="293">
        <f t="shared" si="9"/>
        <v>7.40625</v>
      </c>
      <c r="AK12" s="293">
        <f t="shared" si="10"/>
        <v>8.9537500000000012</v>
      </c>
      <c r="AL12" s="293">
        <f t="shared" si="11"/>
        <v>3.973749999999999</v>
      </c>
      <c r="AM12" s="293">
        <f t="shared" si="12"/>
        <v>8.6225000000000023</v>
      </c>
      <c r="AN12" s="293">
        <f t="shared" si="13"/>
        <v>4.6649999999999991</v>
      </c>
      <c r="AO12" s="293">
        <f t="shared" si="14"/>
        <v>7.5125000000000011</v>
      </c>
      <c r="AP12" s="293">
        <f t="shared" si="15"/>
        <v>1.2887500000000003</v>
      </c>
      <c r="AQ12" s="293">
        <f t="shared" si="16"/>
        <v>4.2025000000000006</v>
      </c>
      <c r="AR12" s="293">
        <f t="shared" si="17"/>
        <v>12.358750000000001</v>
      </c>
      <c r="AS12" s="293">
        <f t="shared" si="18"/>
        <v>2.4237500000000001</v>
      </c>
      <c r="AT12" s="289" t="str">
        <f t="shared" si="19"/>
        <v>4M-cmykw2-rotatew2</v>
      </c>
      <c r="AMF12" s="2"/>
    </row>
    <row r="13" spans="1:1020">
      <c r="A13" s="14" t="s">
        <v>26</v>
      </c>
      <c r="B13" s="197">
        <v>3.72</v>
      </c>
      <c r="C13" s="197">
        <v>8.16</v>
      </c>
      <c r="D13" s="197">
        <v>11.86</v>
      </c>
      <c r="E13" s="198">
        <v>13.18</v>
      </c>
      <c r="F13" s="197">
        <v>8.24</v>
      </c>
      <c r="G13" s="197">
        <v>17.22</v>
      </c>
      <c r="H13" s="197">
        <v>19.36</v>
      </c>
      <c r="I13" s="198">
        <v>16.760000000000002</v>
      </c>
      <c r="J13" s="197">
        <v>15.3</v>
      </c>
      <c r="K13" s="197">
        <v>19.98</v>
      </c>
      <c r="L13" s="197">
        <v>20.16</v>
      </c>
      <c r="M13" s="198">
        <v>17.36</v>
      </c>
      <c r="N13" s="197">
        <v>16.68</v>
      </c>
      <c r="O13" s="197">
        <v>1.64</v>
      </c>
      <c r="P13" s="197">
        <v>16.86</v>
      </c>
      <c r="Q13" s="198">
        <v>6.06</v>
      </c>
      <c r="R13" s="199" t="s">
        <v>53</v>
      </c>
      <c r="S13" s="152">
        <v>10</v>
      </c>
      <c r="T13" s="152"/>
      <c r="U13" s="152">
        <v>9</v>
      </c>
      <c r="V13" s="153">
        <f t="shared" si="0"/>
        <v>19.98</v>
      </c>
      <c r="W13" s="10" t="str">
        <f>IPC!R13</f>
        <v>4M-rotatew2</v>
      </c>
      <c r="X13" s="10"/>
      <c r="Y13" s="10"/>
      <c r="Z13" s="1" t="str">
        <f t="shared" si="20"/>
        <v>+</v>
      </c>
      <c r="AB13" s="297">
        <f t="shared" si="1"/>
        <v>133.70000000000002</v>
      </c>
      <c r="AC13" s="26">
        <f t="shared" si="2"/>
        <v>85.60499999999999</v>
      </c>
      <c r="AD13" s="293">
        <f t="shared" si="3"/>
        <v>3.7500000000005862E-3</v>
      </c>
      <c r="AE13" s="293">
        <f t="shared" si="4"/>
        <v>2.8987499999999997</v>
      </c>
      <c r="AF13" s="293">
        <f t="shared" si="5"/>
        <v>5.7674999999999992</v>
      </c>
      <c r="AG13" s="293">
        <f t="shared" si="6"/>
        <v>7.0024999999999986</v>
      </c>
      <c r="AH13" s="293">
        <f t="shared" si="7"/>
        <v>2.4675000000000002</v>
      </c>
      <c r="AI13" s="293">
        <f t="shared" si="8"/>
        <v>8.8274999999999988</v>
      </c>
      <c r="AJ13" s="293">
        <f t="shared" si="9"/>
        <v>8.3862500000000004</v>
      </c>
      <c r="AK13" s="293">
        <f t="shared" si="10"/>
        <v>7.4537500000000012</v>
      </c>
      <c r="AL13" s="293">
        <f t="shared" si="11"/>
        <v>3.473749999999999</v>
      </c>
      <c r="AM13" s="293">
        <f t="shared" si="12"/>
        <v>6.6625000000000014</v>
      </c>
      <c r="AN13" s="293">
        <f t="shared" si="13"/>
        <v>4.7249999999999979</v>
      </c>
      <c r="AO13" s="293">
        <f t="shared" si="14"/>
        <v>7.2724999999999991</v>
      </c>
      <c r="AP13" s="293">
        <f t="shared" si="15"/>
        <v>3.348749999999999</v>
      </c>
      <c r="AQ13" s="293">
        <f t="shared" si="16"/>
        <v>13.4375</v>
      </c>
      <c r="AR13" s="293">
        <f t="shared" si="17"/>
        <v>2.9212499999999988</v>
      </c>
      <c r="AS13" s="293">
        <f t="shared" si="18"/>
        <v>0.95624999999999982</v>
      </c>
      <c r="AT13" s="289" t="str">
        <f t="shared" si="19"/>
        <v>4M-rotatew2</v>
      </c>
      <c r="AMF13" s="2"/>
    </row>
    <row r="14" spans="1:1020">
      <c r="A14" s="14" t="s">
        <v>27</v>
      </c>
      <c r="B14" s="197">
        <v>2.2200000000000002</v>
      </c>
      <c r="C14" s="197">
        <v>2.2200000000000002</v>
      </c>
      <c r="D14" s="197">
        <v>2.2000000000000002</v>
      </c>
      <c r="E14" s="198">
        <v>2.2000000000000002</v>
      </c>
      <c r="F14" s="197">
        <v>3.82</v>
      </c>
      <c r="G14" s="197">
        <v>3.82</v>
      </c>
      <c r="H14" s="197">
        <v>3.9</v>
      </c>
      <c r="I14" s="198">
        <v>3.9</v>
      </c>
      <c r="J14" s="197">
        <v>2.76</v>
      </c>
      <c r="K14" s="197">
        <v>2.76</v>
      </c>
      <c r="L14" s="197">
        <v>13.14</v>
      </c>
      <c r="M14" s="198">
        <v>13.14</v>
      </c>
      <c r="N14" s="197">
        <v>20.86</v>
      </c>
      <c r="O14" s="197">
        <v>20.86</v>
      </c>
      <c r="P14" s="197">
        <v>21.56</v>
      </c>
      <c r="Q14" s="198">
        <v>21.56</v>
      </c>
      <c r="R14" s="199" t="s">
        <v>54</v>
      </c>
      <c r="S14" s="152">
        <v>11</v>
      </c>
      <c r="T14" s="152"/>
      <c r="U14" s="152">
        <v>10</v>
      </c>
      <c r="V14" s="153">
        <f t="shared" si="0"/>
        <v>20.86</v>
      </c>
      <c r="W14" s="10" t="str">
        <f>IPC!R14</f>
        <v>4M-tcp-mixed</v>
      </c>
      <c r="X14" s="10"/>
      <c r="Y14" s="10"/>
      <c r="Z14" s="1" t="str">
        <f t="shared" si="20"/>
        <v>+</v>
      </c>
      <c r="AB14" s="297">
        <f t="shared" si="1"/>
        <v>46.76</v>
      </c>
      <c r="AC14" s="26">
        <f t="shared" si="2"/>
        <v>85.162500000000009</v>
      </c>
      <c r="AD14" s="293">
        <f t="shared" si="3"/>
        <v>1.4962499999999994</v>
      </c>
      <c r="AE14" s="293">
        <f t="shared" si="4"/>
        <v>3.0412500000000002</v>
      </c>
      <c r="AF14" s="293">
        <f t="shared" si="5"/>
        <v>3.8925000000000001</v>
      </c>
      <c r="AG14" s="293">
        <f t="shared" si="6"/>
        <v>3.9775000000000009</v>
      </c>
      <c r="AH14" s="293">
        <f t="shared" si="7"/>
        <v>1.9525000000000001</v>
      </c>
      <c r="AI14" s="293">
        <f t="shared" si="8"/>
        <v>4.5724999999999998</v>
      </c>
      <c r="AJ14" s="293">
        <f t="shared" si="9"/>
        <v>7.0737499999999986</v>
      </c>
      <c r="AK14" s="293">
        <f t="shared" si="10"/>
        <v>5.40625</v>
      </c>
      <c r="AL14" s="293">
        <f t="shared" si="11"/>
        <v>9.0662500000000019</v>
      </c>
      <c r="AM14" s="293">
        <f t="shared" si="12"/>
        <v>10.557499999999999</v>
      </c>
      <c r="AN14" s="293">
        <f t="shared" si="13"/>
        <v>2.2950000000000017</v>
      </c>
      <c r="AO14" s="293">
        <f t="shared" si="14"/>
        <v>3.0525000000000002</v>
      </c>
      <c r="AP14" s="293">
        <f t="shared" si="15"/>
        <v>0.83125000000000071</v>
      </c>
      <c r="AQ14" s="293">
        <f t="shared" si="16"/>
        <v>5.7824999999999989</v>
      </c>
      <c r="AR14" s="293">
        <f t="shared" si="17"/>
        <v>7.6212499999999981</v>
      </c>
      <c r="AS14" s="293">
        <f t="shared" si="18"/>
        <v>14.543749999999999</v>
      </c>
      <c r="AT14" s="289" t="str">
        <f t="shared" si="19"/>
        <v>4M-tcp-mixed</v>
      </c>
      <c r="AMF14" s="2"/>
    </row>
    <row r="15" spans="1:1020">
      <c r="A15" s="145" t="s">
        <v>28</v>
      </c>
      <c r="B15" s="285">
        <v>2.08</v>
      </c>
      <c r="C15" s="285">
        <v>2.36</v>
      </c>
      <c r="D15" s="285">
        <v>3.52</v>
      </c>
      <c r="E15" s="286">
        <v>3.74</v>
      </c>
      <c r="F15" s="285">
        <v>3.2</v>
      </c>
      <c r="G15" s="285">
        <v>5.3</v>
      </c>
      <c r="H15" s="285">
        <v>6.44</v>
      </c>
      <c r="I15" s="286">
        <v>1.08</v>
      </c>
      <c r="J15" s="285">
        <v>1.1599999999999999</v>
      </c>
      <c r="K15" s="285">
        <v>11.4</v>
      </c>
      <c r="L15" s="285">
        <v>11.6</v>
      </c>
      <c r="M15" s="286">
        <v>10.28</v>
      </c>
      <c r="N15" s="285">
        <v>18.04</v>
      </c>
      <c r="O15" s="285">
        <v>17.02</v>
      </c>
      <c r="P15" s="285">
        <v>14.24</v>
      </c>
      <c r="Q15" s="286">
        <v>7.68</v>
      </c>
      <c r="R15" s="287" t="s">
        <v>60</v>
      </c>
      <c r="S15" s="274">
        <v>12</v>
      </c>
      <c r="T15" s="274"/>
      <c r="U15" s="274">
        <v>16</v>
      </c>
      <c r="V15" s="276">
        <f t="shared" si="0"/>
        <v>18.04</v>
      </c>
      <c r="W15" s="288" t="str">
        <f>IPC!R15</f>
        <v>md5-4M</v>
      </c>
      <c r="X15" s="288"/>
      <c r="Y15" s="288"/>
      <c r="Z15" s="196" t="str">
        <f t="shared" si="20"/>
        <v>+</v>
      </c>
      <c r="AA15" s="125"/>
      <c r="AB15" s="298">
        <f t="shared" si="1"/>
        <v>57.24</v>
      </c>
      <c r="AC15" s="280">
        <f t="shared" si="2"/>
        <v>49.479999999999983</v>
      </c>
      <c r="AD15" s="294">
        <f t="shared" si="3"/>
        <v>1.6362499999999995</v>
      </c>
      <c r="AE15" s="294">
        <f t="shared" si="4"/>
        <v>2.9012500000000006</v>
      </c>
      <c r="AF15" s="294">
        <f t="shared" si="5"/>
        <v>2.5725000000000002</v>
      </c>
      <c r="AG15" s="294">
        <f t="shared" si="6"/>
        <v>2.4375000000000009</v>
      </c>
      <c r="AH15" s="294">
        <f t="shared" si="7"/>
        <v>2.5724999999999998</v>
      </c>
      <c r="AI15" s="294">
        <f t="shared" si="8"/>
        <v>3.0925000000000002</v>
      </c>
      <c r="AJ15" s="294">
        <f t="shared" si="9"/>
        <v>4.5337499999999986</v>
      </c>
      <c r="AK15" s="294">
        <f t="shared" si="10"/>
        <v>8.2262500000000003</v>
      </c>
      <c r="AL15" s="294">
        <f t="shared" si="11"/>
        <v>10.666250000000002</v>
      </c>
      <c r="AM15" s="294">
        <f t="shared" si="12"/>
        <v>1.9174999999999986</v>
      </c>
      <c r="AN15" s="294">
        <f t="shared" si="13"/>
        <v>3.8350000000000026</v>
      </c>
      <c r="AO15" s="294">
        <f t="shared" si="14"/>
        <v>0.19249999999999901</v>
      </c>
      <c r="AP15" s="294">
        <f t="shared" si="15"/>
        <v>1.9887499999999996</v>
      </c>
      <c r="AQ15" s="294">
        <f t="shared" si="16"/>
        <v>1.942499999999999</v>
      </c>
      <c r="AR15" s="294">
        <f t="shared" si="17"/>
        <v>0.30124999999999957</v>
      </c>
      <c r="AS15" s="294">
        <f t="shared" si="18"/>
        <v>0.66375000000000028</v>
      </c>
      <c r="AT15" s="290" t="str">
        <f t="shared" si="19"/>
        <v>md5-4M</v>
      </c>
      <c r="AU15" s="125"/>
      <c r="AMF15" s="2"/>
    </row>
    <row r="16" spans="1:1020">
      <c r="A16" s="14" t="s">
        <v>29</v>
      </c>
      <c r="B16" s="197">
        <v>2.14</v>
      </c>
      <c r="C16" s="197">
        <v>2.42</v>
      </c>
      <c r="D16" s="197">
        <v>1.02</v>
      </c>
      <c r="E16" s="198">
        <v>0.98</v>
      </c>
      <c r="F16" s="197">
        <v>2.42</v>
      </c>
      <c r="G16" s="197">
        <v>5.12</v>
      </c>
      <c r="H16" s="197">
        <v>7.18</v>
      </c>
      <c r="I16" s="198">
        <v>0.98</v>
      </c>
      <c r="J16" s="197">
        <v>6.74</v>
      </c>
      <c r="K16" s="197">
        <v>16.84</v>
      </c>
      <c r="L16" s="197">
        <v>23.14</v>
      </c>
      <c r="M16" s="198">
        <v>0.98</v>
      </c>
      <c r="N16" s="197">
        <v>23.26</v>
      </c>
      <c r="O16" s="197">
        <v>25.94</v>
      </c>
      <c r="P16" s="197">
        <v>19.86</v>
      </c>
      <c r="Q16" s="198">
        <v>0.98</v>
      </c>
      <c r="R16" s="199" t="s">
        <v>50</v>
      </c>
      <c r="S16" s="152">
        <v>13</v>
      </c>
      <c r="T16" s="152"/>
      <c r="U16" s="152">
        <v>5</v>
      </c>
      <c r="V16" s="153">
        <f t="shared" si="0"/>
        <v>23.26</v>
      </c>
      <c r="W16" s="10" t="str">
        <f>IPC!R16</f>
        <v>4M-check-reassembly-tcp-x264w2</v>
      </c>
      <c r="X16" s="10"/>
      <c r="Y16" s="10"/>
      <c r="Z16" s="1" t="str">
        <f t="shared" si="20"/>
        <v>+</v>
      </c>
      <c r="AB16" s="297">
        <f t="shared" si="1"/>
        <v>68.12</v>
      </c>
      <c r="AC16" s="26">
        <f t="shared" si="2"/>
        <v>84.905000000000001</v>
      </c>
      <c r="AD16" s="293">
        <f t="shared" si="3"/>
        <v>1.5762499999999995</v>
      </c>
      <c r="AE16" s="293">
        <f t="shared" si="4"/>
        <v>2.8412500000000005</v>
      </c>
      <c r="AF16" s="293">
        <f t="shared" si="5"/>
        <v>5.0724999999999998</v>
      </c>
      <c r="AG16" s="293">
        <f t="shared" si="6"/>
        <v>5.1975000000000016</v>
      </c>
      <c r="AH16" s="293">
        <f t="shared" si="7"/>
        <v>3.3525</v>
      </c>
      <c r="AI16" s="293">
        <f t="shared" si="8"/>
        <v>3.2725</v>
      </c>
      <c r="AJ16" s="293">
        <f t="shared" si="9"/>
        <v>3.7937499999999993</v>
      </c>
      <c r="AK16" s="293">
        <f t="shared" si="10"/>
        <v>8.3262499999999999</v>
      </c>
      <c r="AL16" s="293">
        <f t="shared" si="11"/>
        <v>5.0862500000000015</v>
      </c>
      <c r="AM16" s="293">
        <f t="shared" si="12"/>
        <v>3.5225000000000009</v>
      </c>
      <c r="AN16" s="293">
        <f t="shared" si="13"/>
        <v>7.7049999999999983</v>
      </c>
      <c r="AO16" s="293">
        <f t="shared" si="14"/>
        <v>9.1074999999999999</v>
      </c>
      <c r="AP16" s="293">
        <f t="shared" si="15"/>
        <v>3.2312500000000028</v>
      </c>
      <c r="AQ16" s="293">
        <f t="shared" si="16"/>
        <v>10.862500000000001</v>
      </c>
      <c r="AR16" s="293">
        <f t="shared" si="17"/>
        <v>5.9212499999999988</v>
      </c>
      <c r="AS16" s="293">
        <f t="shared" si="18"/>
        <v>6.036249999999999</v>
      </c>
      <c r="AT16" s="289" t="str">
        <f t="shared" si="19"/>
        <v>4M-check-reassembly-tcp-x264w2</v>
      </c>
      <c r="AMF16" s="2"/>
    </row>
    <row r="17" spans="1:1020">
      <c r="A17" s="14" t="s">
        <v>30</v>
      </c>
      <c r="B17" s="197">
        <v>4.84</v>
      </c>
      <c r="C17" s="197">
        <v>7.38</v>
      </c>
      <c r="D17" s="197">
        <v>9.42</v>
      </c>
      <c r="E17" s="198">
        <v>10.14</v>
      </c>
      <c r="F17" s="197">
        <v>9.6</v>
      </c>
      <c r="G17" s="197">
        <v>11.9</v>
      </c>
      <c r="H17" s="197">
        <v>15.9</v>
      </c>
      <c r="I17" s="198">
        <v>13.78</v>
      </c>
      <c r="J17" s="197">
        <v>21.62</v>
      </c>
      <c r="K17" s="197">
        <v>29.2</v>
      </c>
      <c r="L17" s="197">
        <v>21.82</v>
      </c>
      <c r="M17" s="198">
        <v>13.68</v>
      </c>
      <c r="N17" s="197">
        <v>49.36</v>
      </c>
      <c r="O17" s="197">
        <v>39.96</v>
      </c>
      <c r="P17" s="197">
        <v>28.34</v>
      </c>
      <c r="Q17" s="198">
        <v>10.96</v>
      </c>
      <c r="R17" s="199" t="s">
        <v>61</v>
      </c>
      <c r="S17" s="152">
        <v>14</v>
      </c>
      <c r="T17" s="152"/>
      <c r="U17" s="152">
        <v>17</v>
      </c>
      <c r="V17" s="153">
        <f t="shared" si="0"/>
        <v>49.36</v>
      </c>
      <c r="W17" s="10" t="str">
        <f>IPC!R17</f>
        <v>rgbcmyk-4M</v>
      </c>
      <c r="X17" s="10"/>
      <c r="Y17" s="10"/>
      <c r="Z17" s="1" t="str">
        <f t="shared" si="20"/>
        <v>+</v>
      </c>
      <c r="AB17" s="297">
        <f t="shared" si="1"/>
        <v>169.36</v>
      </c>
      <c r="AC17" s="26">
        <f t="shared" si="2"/>
        <v>135.47999999999999</v>
      </c>
      <c r="AD17" s="293">
        <f t="shared" si="3"/>
        <v>1.1237500000000002</v>
      </c>
      <c r="AE17" s="293">
        <f t="shared" si="4"/>
        <v>2.1187499999999995</v>
      </c>
      <c r="AF17" s="293">
        <f t="shared" si="5"/>
        <v>3.3274999999999997</v>
      </c>
      <c r="AG17" s="293">
        <f t="shared" si="6"/>
        <v>3.9624999999999995</v>
      </c>
      <c r="AH17" s="293">
        <f t="shared" si="7"/>
        <v>3.8274999999999997</v>
      </c>
      <c r="AI17" s="293">
        <f t="shared" si="8"/>
        <v>3.5075000000000003</v>
      </c>
      <c r="AJ17" s="293">
        <f t="shared" si="9"/>
        <v>4.9262500000000014</v>
      </c>
      <c r="AK17" s="293">
        <f t="shared" si="10"/>
        <v>4.473749999999999</v>
      </c>
      <c r="AL17" s="293">
        <f t="shared" si="11"/>
        <v>9.7937499999999993</v>
      </c>
      <c r="AM17" s="293">
        <f t="shared" si="12"/>
        <v>15.8825</v>
      </c>
      <c r="AN17" s="293">
        <f t="shared" si="13"/>
        <v>6.384999999999998</v>
      </c>
      <c r="AO17" s="293">
        <f t="shared" si="14"/>
        <v>3.5924999999999994</v>
      </c>
      <c r="AP17" s="293">
        <f t="shared" si="15"/>
        <v>29.331250000000001</v>
      </c>
      <c r="AQ17" s="293">
        <f t="shared" si="16"/>
        <v>24.8825</v>
      </c>
      <c r="AR17" s="293">
        <f t="shared" si="17"/>
        <v>14.401249999999999</v>
      </c>
      <c r="AS17" s="293">
        <f t="shared" si="18"/>
        <v>3.9437500000000014</v>
      </c>
      <c r="AT17" s="289" t="str">
        <f t="shared" si="19"/>
        <v>rgbcmyk-4M</v>
      </c>
      <c r="AMF17" s="2"/>
    </row>
    <row r="18" spans="1:1020">
      <c r="A18" s="14" t="s">
        <v>31</v>
      </c>
      <c r="B18" s="197">
        <v>2.4</v>
      </c>
      <c r="C18" s="197">
        <v>3.9</v>
      </c>
      <c r="D18" s="197">
        <v>3.42</v>
      </c>
      <c r="E18" s="198">
        <v>8.9</v>
      </c>
      <c r="F18" s="197">
        <v>3.32</v>
      </c>
      <c r="G18" s="197">
        <v>2.46</v>
      </c>
      <c r="H18" s="197">
        <v>4.34</v>
      </c>
      <c r="I18" s="198">
        <v>13.1</v>
      </c>
      <c r="J18" s="197">
        <v>7.38</v>
      </c>
      <c r="K18" s="197">
        <v>1.38</v>
      </c>
      <c r="L18" s="197">
        <v>17.920000000000002</v>
      </c>
      <c r="M18" s="198">
        <v>11.88</v>
      </c>
      <c r="N18" s="197">
        <v>20.96</v>
      </c>
      <c r="O18" s="197">
        <v>23.8</v>
      </c>
      <c r="P18" s="197">
        <v>13.12</v>
      </c>
      <c r="Q18" s="198">
        <v>11.5</v>
      </c>
      <c r="R18" s="199" t="s">
        <v>57</v>
      </c>
      <c r="S18" s="152">
        <v>15</v>
      </c>
      <c r="T18" s="152"/>
      <c r="U18" s="152">
        <v>13</v>
      </c>
      <c r="V18" s="153">
        <f t="shared" si="0"/>
        <v>20.96</v>
      </c>
      <c r="W18" s="10" t="str">
        <f>IPC!R18</f>
        <v>iDCT-4M</v>
      </c>
      <c r="X18" s="10"/>
      <c r="Y18" s="10"/>
      <c r="Z18" s="1" t="str">
        <f t="shared" si="20"/>
        <v>+</v>
      </c>
      <c r="AB18" s="297">
        <f t="shared" si="1"/>
        <v>58.46</v>
      </c>
      <c r="AC18" s="26">
        <f t="shared" si="2"/>
        <v>62.502500000000005</v>
      </c>
      <c r="AD18" s="293">
        <f t="shared" si="3"/>
        <v>1.3162499999999997</v>
      </c>
      <c r="AE18" s="293">
        <f t="shared" si="4"/>
        <v>1.3612500000000005</v>
      </c>
      <c r="AF18" s="293">
        <f t="shared" si="5"/>
        <v>2.6725000000000003</v>
      </c>
      <c r="AG18" s="293">
        <f t="shared" si="6"/>
        <v>2.7224999999999993</v>
      </c>
      <c r="AH18" s="293">
        <f t="shared" si="7"/>
        <v>2.4525000000000001</v>
      </c>
      <c r="AI18" s="293">
        <f t="shared" si="8"/>
        <v>5.9325000000000001</v>
      </c>
      <c r="AJ18" s="293">
        <f t="shared" si="9"/>
        <v>6.6337499999999991</v>
      </c>
      <c r="AK18" s="293">
        <f t="shared" si="10"/>
        <v>3.7937499999999993</v>
      </c>
      <c r="AL18" s="293">
        <f t="shared" si="11"/>
        <v>4.4462500000000018</v>
      </c>
      <c r="AM18" s="293">
        <f t="shared" si="12"/>
        <v>11.9375</v>
      </c>
      <c r="AN18" s="293">
        <f t="shared" si="13"/>
        <v>2.4849999999999994</v>
      </c>
      <c r="AO18" s="293">
        <f t="shared" si="14"/>
        <v>1.7925000000000004</v>
      </c>
      <c r="AP18" s="293">
        <f t="shared" si="15"/>
        <v>0.93125000000000213</v>
      </c>
      <c r="AQ18" s="293">
        <f t="shared" si="16"/>
        <v>8.7225000000000001</v>
      </c>
      <c r="AR18" s="293">
        <f t="shared" si="17"/>
        <v>0.81875000000000142</v>
      </c>
      <c r="AS18" s="293">
        <f t="shared" si="18"/>
        <v>4.4837500000000006</v>
      </c>
      <c r="AT18" s="289" t="str">
        <f t="shared" si="19"/>
        <v>iDCT-4M</v>
      </c>
      <c r="AMF18" s="2"/>
    </row>
    <row r="19" spans="1:1020">
      <c r="A19" s="145" t="s">
        <v>32</v>
      </c>
      <c r="B19" s="285">
        <v>2.3199999999999998</v>
      </c>
      <c r="C19" s="285">
        <v>6.08</v>
      </c>
      <c r="D19" s="285">
        <v>8.6199999999999992</v>
      </c>
      <c r="E19" s="286">
        <v>8.6199999999999992</v>
      </c>
      <c r="F19" s="285">
        <v>6.54</v>
      </c>
      <c r="G19" s="285">
        <v>19.7</v>
      </c>
      <c r="H19" s="285">
        <v>27.7</v>
      </c>
      <c r="I19" s="286">
        <v>27.7</v>
      </c>
      <c r="J19" s="285">
        <v>25.4</v>
      </c>
      <c r="K19" s="285">
        <v>37.159999999999997</v>
      </c>
      <c r="L19" s="285">
        <v>25.56</v>
      </c>
      <c r="M19" s="286">
        <v>25.56</v>
      </c>
      <c r="N19" s="285">
        <v>34.520000000000003</v>
      </c>
      <c r="O19" s="285">
        <v>18.64</v>
      </c>
      <c r="P19" s="285">
        <v>18.38</v>
      </c>
      <c r="Q19" s="286">
        <v>18.38</v>
      </c>
      <c r="R19" s="287" t="s">
        <v>55</v>
      </c>
      <c r="S19" s="274">
        <v>16</v>
      </c>
      <c r="T19" s="274"/>
      <c r="U19" s="274">
        <v>11</v>
      </c>
      <c r="V19" s="276">
        <f t="shared" si="0"/>
        <v>37.159999999999997</v>
      </c>
      <c r="W19" s="288" t="str">
        <f>IPC!R19</f>
        <v>4M-x264w2</v>
      </c>
      <c r="X19" s="288"/>
      <c r="Y19" s="288"/>
      <c r="Z19" s="196" t="str">
        <f t="shared" si="20"/>
        <v>+</v>
      </c>
      <c r="AA19" s="125"/>
      <c r="AB19" s="298">
        <f t="shared" si="1"/>
        <v>176.66</v>
      </c>
      <c r="AC19" s="280">
        <f t="shared" si="2"/>
        <v>151.2525</v>
      </c>
      <c r="AD19" s="294">
        <f t="shared" si="3"/>
        <v>1.3962499999999998</v>
      </c>
      <c r="AE19" s="294">
        <f t="shared" si="4"/>
        <v>0.81874999999999964</v>
      </c>
      <c r="AF19" s="294">
        <f t="shared" si="5"/>
        <v>2.527499999999999</v>
      </c>
      <c r="AG19" s="294">
        <f t="shared" si="6"/>
        <v>2.4424999999999981</v>
      </c>
      <c r="AH19" s="294">
        <f t="shared" si="7"/>
        <v>0.76750000000000007</v>
      </c>
      <c r="AI19" s="294">
        <f t="shared" si="8"/>
        <v>11.307499999999999</v>
      </c>
      <c r="AJ19" s="294">
        <f t="shared" si="9"/>
        <v>16.72625</v>
      </c>
      <c r="AK19" s="294">
        <f t="shared" si="10"/>
        <v>18.393749999999997</v>
      </c>
      <c r="AL19" s="294">
        <f t="shared" si="11"/>
        <v>13.573749999999997</v>
      </c>
      <c r="AM19" s="294">
        <f t="shared" si="12"/>
        <v>23.842499999999998</v>
      </c>
      <c r="AN19" s="294">
        <f t="shared" si="13"/>
        <v>10.124999999999996</v>
      </c>
      <c r="AO19" s="294">
        <f t="shared" si="14"/>
        <v>15.472499999999998</v>
      </c>
      <c r="AP19" s="294">
        <f t="shared" si="15"/>
        <v>14.491250000000004</v>
      </c>
      <c r="AQ19" s="294">
        <f t="shared" si="16"/>
        <v>3.5625</v>
      </c>
      <c r="AR19" s="294">
        <f t="shared" si="17"/>
        <v>4.4412499999999984</v>
      </c>
      <c r="AS19" s="294">
        <f t="shared" si="18"/>
        <v>11.36375</v>
      </c>
      <c r="AT19" s="290" t="str">
        <f t="shared" si="19"/>
        <v>4M-x264w2</v>
      </c>
      <c r="AU19" s="125"/>
      <c r="AMF19" s="2"/>
    </row>
    <row r="20" spans="1:1020">
      <c r="A20" s="58" t="s">
        <v>33</v>
      </c>
      <c r="B20" s="63">
        <v>4.5999999999999996</v>
      </c>
      <c r="C20" s="64">
        <v>4.5999999999999996</v>
      </c>
      <c r="D20" s="64">
        <v>4.62</v>
      </c>
      <c r="E20" s="69">
        <v>4.62</v>
      </c>
      <c r="F20" s="64">
        <v>4.88</v>
      </c>
      <c r="G20" s="64">
        <v>4.88</v>
      </c>
      <c r="H20" s="64">
        <v>4.88</v>
      </c>
      <c r="I20" s="69">
        <v>4.88</v>
      </c>
      <c r="J20" s="64">
        <v>4.96</v>
      </c>
      <c r="K20" s="64">
        <v>4.96</v>
      </c>
      <c r="L20" s="64">
        <v>4.88</v>
      </c>
      <c r="M20" s="69">
        <v>4.88</v>
      </c>
      <c r="N20" s="64">
        <v>5.74</v>
      </c>
      <c r="O20" s="64">
        <v>5.74</v>
      </c>
      <c r="P20" s="64">
        <v>5.82</v>
      </c>
      <c r="Q20" s="69">
        <v>5.82</v>
      </c>
      <c r="R20" s="176" t="s">
        <v>56</v>
      </c>
      <c r="S20" s="154">
        <v>17</v>
      </c>
      <c r="T20" s="154"/>
      <c r="U20" s="155">
        <v>12</v>
      </c>
      <c r="V20" s="64"/>
      <c r="W20" s="70" t="str">
        <f>IPC!R20</f>
        <v>empty-wld</v>
      </c>
      <c r="X20" s="70"/>
      <c r="Y20" s="70"/>
      <c r="Z20" s="302" t="str">
        <f t="shared" si="20"/>
        <v>+</v>
      </c>
      <c r="AA20" s="62"/>
      <c r="AB20" s="300">
        <f t="shared" si="1"/>
        <v>48.74</v>
      </c>
      <c r="AC20" s="67">
        <f t="shared" si="2"/>
        <v>83.427500000000009</v>
      </c>
      <c r="AD20" s="295">
        <f t="shared" si="3"/>
        <v>0.88375000000000004</v>
      </c>
      <c r="AE20" s="295">
        <f t="shared" si="4"/>
        <v>0.66125000000000078</v>
      </c>
      <c r="AF20" s="295">
        <f t="shared" si="5"/>
        <v>1.4725000000000001</v>
      </c>
      <c r="AG20" s="295">
        <f t="shared" si="6"/>
        <v>1.557500000000001</v>
      </c>
      <c r="AH20" s="295">
        <f t="shared" si="7"/>
        <v>0.89250000000000007</v>
      </c>
      <c r="AI20" s="295">
        <f t="shared" si="8"/>
        <v>3.5125000000000002</v>
      </c>
      <c r="AJ20" s="295">
        <f t="shared" si="9"/>
        <v>6.0937499999999991</v>
      </c>
      <c r="AK20" s="295">
        <f t="shared" si="10"/>
        <v>4.4262500000000005</v>
      </c>
      <c r="AL20" s="295">
        <f t="shared" si="11"/>
        <v>6.8662500000000017</v>
      </c>
      <c r="AM20" s="295">
        <f t="shared" si="12"/>
        <v>8.3574999999999982</v>
      </c>
      <c r="AN20" s="295">
        <f t="shared" si="13"/>
        <v>10.555000000000003</v>
      </c>
      <c r="AO20" s="295">
        <f t="shared" si="14"/>
        <v>5.2075000000000005</v>
      </c>
      <c r="AP20" s="295">
        <f t="shared" si="15"/>
        <v>14.288749999999999</v>
      </c>
      <c r="AQ20" s="295">
        <f t="shared" si="16"/>
        <v>9.3375000000000004</v>
      </c>
      <c r="AR20" s="295">
        <f t="shared" si="17"/>
        <v>8.1187500000000004</v>
      </c>
      <c r="AS20" s="295">
        <f t="shared" si="18"/>
        <v>1.1962499999999991</v>
      </c>
      <c r="AT20" s="176" t="str">
        <f t="shared" si="19"/>
        <v>empty-wld</v>
      </c>
      <c r="AMF20" s="2"/>
    </row>
    <row r="21" spans="1:1020">
      <c r="A21" s="58" t="s">
        <v>34</v>
      </c>
      <c r="B21" s="63">
        <v>6.76</v>
      </c>
      <c r="C21" s="64">
        <v>7.96</v>
      </c>
      <c r="D21" s="64">
        <v>9.48</v>
      </c>
      <c r="E21" s="69">
        <v>8.7799999999999994</v>
      </c>
      <c r="F21" s="64">
        <v>7.36</v>
      </c>
      <c r="G21" s="64">
        <v>8.94</v>
      </c>
      <c r="H21" s="64">
        <v>10.119999999999999</v>
      </c>
      <c r="I21" s="69">
        <v>12</v>
      </c>
      <c r="J21" s="64">
        <v>11.38</v>
      </c>
      <c r="K21" s="64">
        <v>9.74</v>
      </c>
      <c r="L21" s="64">
        <v>1.22</v>
      </c>
      <c r="M21" s="69">
        <v>10.92</v>
      </c>
      <c r="N21" s="64">
        <v>18.72</v>
      </c>
      <c r="O21" s="64">
        <v>1.44</v>
      </c>
      <c r="P21" s="64">
        <v>12.22</v>
      </c>
      <c r="Q21" s="69">
        <v>8.1</v>
      </c>
      <c r="R21" s="176" t="s">
        <v>58</v>
      </c>
      <c r="S21" s="154">
        <v>18</v>
      </c>
      <c r="T21" s="154"/>
      <c r="U21" s="155">
        <v>14</v>
      </c>
      <c r="V21" s="157" t="s">
        <v>79</v>
      </c>
      <c r="W21" s="70" t="str">
        <f>IPC!R21</f>
        <v>ippktcheck-4M</v>
      </c>
      <c r="X21" s="70"/>
      <c r="Y21" s="70"/>
      <c r="Z21" s="302" t="str">
        <f t="shared" si="20"/>
        <v>+</v>
      </c>
      <c r="AA21" s="62"/>
      <c r="AB21" s="300">
        <f t="shared" si="1"/>
        <v>99.24</v>
      </c>
      <c r="AC21" s="67">
        <f t="shared" si="2"/>
        <v>54.235000000000007</v>
      </c>
      <c r="AD21" s="295">
        <f t="shared" si="3"/>
        <v>3.0437500000000002</v>
      </c>
      <c r="AE21" s="295">
        <f t="shared" si="4"/>
        <v>2.6987499999999995</v>
      </c>
      <c r="AF21" s="295">
        <f t="shared" si="5"/>
        <v>3.3875000000000002</v>
      </c>
      <c r="AG21" s="295">
        <f t="shared" si="6"/>
        <v>2.6024999999999983</v>
      </c>
      <c r="AH21" s="295">
        <f t="shared" si="7"/>
        <v>1.5875000000000004</v>
      </c>
      <c r="AI21" s="295">
        <f t="shared" si="8"/>
        <v>0.54749999999999943</v>
      </c>
      <c r="AJ21" s="295">
        <f t="shared" si="9"/>
        <v>0.85374999999999979</v>
      </c>
      <c r="AK21" s="295">
        <f t="shared" si="10"/>
        <v>2.6937499999999996</v>
      </c>
      <c r="AL21" s="295">
        <f t="shared" si="11"/>
        <v>0.44625000000000092</v>
      </c>
      <c r="AM21" s="295">
        <f t="shared" si="12"/>
        <v>3.5774999999999988</v>
      </c>
      <c r="AN21" s="295">
        <f t="shared" si="13"/>
        <v>14.215000000000002</v>
      </c>
      <c r="AO21" s="295">
        <f t="shared" si="14"/>
        <v>0.83249999999999957</v>
      </c>
      <c r="AP21" s="295">
        <f t="shared" si="15"/>
        <v>1.3087499999999999</v>
      </c>
      <c r="AQ21" s="295">
        <f t="shared" si="16"/>
        <v>13.637500000000001</v>
      </c>
      <c r="AR21" s="295">
        <f t="shared" si="17"/>
        <v>1.71875</v>
      </c>
      <c r="AS21" s="295">
        <f t="shared" si="18"/>
        <v>1.0837500000000002</v>
      </c>
      <c r="AT21" s="176" t="str">
        <f t="shared" si="19"/>
        <v>ippktcheck-4M</v>
      </c>
      <c r="AMF21" s="2"/>
    </row>
    <row r="22" spans="1:1020">
      <c r="A22" s="58" t="s">
        <v>35</v>
      </c>
      <c r="B22" s="63">
        <v>3.68</v>
      </c>
      <c r="C22" s="63">
        <v>7.4</v>
      </c>
      <c r="D22" s="63">
        <v>8.9</v>
      </c>
      <c r="E22" s="71">
        <v>10.84</v>
      </c>
      <c r="F22" s="63">
        <v>8.42</v>
      </c>
      <c r="G22" s="63">
        <v>14.22</v>
      </c>
      <c r="H22" s="63">
        <v>17.2</v>
      </c>
      <c r="I22" s="71">
        <v>15.84</v>
      </c>
      <c r="J22" s="63">
        <v>15.26</v>
      </c>
      <c r="K22" s="63">
        <v>16.5</v>
      </c>
      <c r="L22" s="63">
        <v>16.739999999999998</v>
      </c>
      <c r="M22" s="71">
        <v>15.14</v>
      </c>
      <c r="N22" s="63">
        <v>17.84</v>
      </c>
      <c r="O22" s="72">
        <v>0.9</v>
      </c>
      <c r="P22" s="63">
        <v>6.64</v>
      </c>
      <c r="Q22" s="71">
        <v>6.04</v>
      </c>
      <c r="R22" s="176" t="s">
        <v>64</v>
      </c>
      <c r="S22" s="154">
        <v>19</v>
      </c>
      <c r="T22" s="154"/>
      <c r="U22" s="155">
        <v>20</v>
      </c>
      <c r="V22" s="157" t="s">
        <v>80</v>
      </c>
      <c r="W22" s="70" t="str">
        <f>IPC!R22</f>
        <v>rotate-4Ms64</v>
      </c>
      <c r="X22" s="70"/>
      <c r="Y22" s="70"/>
      <c r="Z22" s="302" t="str">
        <f t="shared" si="20"/>
        <v>+</v>
      </c>
      <c r="AA22" s="62"/>
      <c r="AB22" s="300">
        <f t="shared" si="1"/>
        <v>120.25999999999999</v>
      </c>
      <c r="AC22" s="67">
        <f t="shared" si="2"/>
        <v>68.49499999999999</v>
      </c>
      <c r="AD22" s="295">
        <f t="shared" si="3"/>
        <v>3.6249999999999449E-2</v>
      </c>
      <c r="AE22" s="295">
        <f t="shared" si="4"/>
        <v>2.1387499999999999</v>
      </c>
      <c r="AF22" s="295">
        <f t="shared" si="5"/>
        <v>2.8075000000000001</v>
      </c>
      <c r="AG22" s="295">
        <f t="shared" si="6"/>
        <v>4.6624999999999988</v>
      </c>
      <c r="AH22" s="295">
        <f t="shared" si="7"/>
        <v>2.6475</v>
      </c>
      <c r="AI22" s="295">
        <f t="shared" si="8"/>
        <v>5.8275000000000006</v>
      </c>
      <c r="AJ22" s="295">
        <f t="shared" si="9"/>
        <v>6.2262500000000003</v>
      </c>
      <c r="AK22" s="295">
        <f t="shared" si="10"/>
        <v>6.5337499999999995</v>
      </c>
      <c r="AL22" s="295">
        <f t="shared" si="11"/>
        <v>3.4337499999999981</v>
      </c>
      <c r="AM22" s="295">
        <f t="shared" si="12"/>
        <v>3.182500000000001</v>
      </c>
      <c r="AN22" s="295">
        <f t="shared" si="13"/>
        <v>1.3049999999999962</v>
      </c>
      <c r="AO22" s="295">
        <f t="shared" si="14"/>
        <v>5.0525000000000002</v>
      </c>
      <c r="AP22" s="295">
        <f t="shared" si="15"/>
        <v>2.1887499999999989</v>
      </c>
      <c r="AQ22" s="295">
        <f t="shared" si="16"/>
        <v>14.1775</v>
      </c>
      <c r="AR22" s="295">
        <f t="shared" si="17"/>
        <v>7.298750000000001</v>
      </c>
      <c r="AS22" s="295">
        <f t="shared" si="18"/>
        <v>0.9762499999999994</v>
      </c>
      <c r="AT22" s="176" t="str">
        <f t="shared" si="19"/>
        <v>rotate-4Ms64</v>
      </c>
      <c r="AMF22" s="2"/>
    </row>
    <row r="23" spans="1:1020">
      <c r="A23" s="58" t="s">
        <v>36</v>
      </c>
      <c r="B23" s="64">
        <v>3.64</v>
      </c>
      <c r="C23" s="64">
        <v>8.0399999999999991</v>
      </c>
      <c r="D23" s="64">
        <v>11.84</v>
      </c>
      <c r="E23" s="69">
        <v>12.4</v>
      </c>
      <c r="F23" s="64">
        <v>8.42</v>
      </c>
      <c r="G23" s="64">
        <v>12.06</v>
      </c>
      <c r="H23" s="64">
        <v>19.34</v>
      </c>
      <c r="I23" s="69">
        <v>2.88</v>
      </c>
      <c r="J23" s="64">
        <v>15.36</v>
      </c>
      <c r="K23" s="64">
        <v>20.420000000000002</v>
      </c>
      <c r="L23" s="64">
        <v>20.38</v>
      </c>
      <c r="M23" s="69">
        <v>17.52</v>
      </c>
      <c r="N23" s="64">
        <v>16.7</v>
      </c>
      <c r="O23" s="64">
        <v>1.34</v>
      </c>
      <c r="P23" s="64">
        <v>16.2</v>
      </c>
      <c r="Q23" s="69">
        <v>5.96</v>
      </c>
      <c r="R23" s="176" t="s">
        <v>63</v>
      </c>
      <c r="S23" s="154">
        <v>20</v>
      </c>
      <c r="T23" s="154"/>
      <c r="U23" s="154">
        <v>19</v>
      </c>
      <c r="V23" s="157" t="s">
        <v>80</v>
      </c>
      <c r="W23" s="70" t="str">
        <f>IPC!R23</f>
        <v>rotate-4Ms1</v>
      </c>
      <c r="X23" s="70"/>
      <c r="Y23" s="70"/>
      <c r="Z23" s="302" t="str">
        <f t="shared" si="20"/>
        <v>+</v>
      </c>
      <c r="AA23" s="62"/>
      <c r="AB23" s="300">
        <f t="shared" si="1"/>
        <v>128.22</v>
      </c>
      <c r="AC23" s="67">
        <f t="shared" si="2"/>
        <v>79.33</v>
      </c>
      <c r="AD23" s="295">
        <f t="shared" si="3"/>
        <v>7.6249999999999485E-2</v>
      </c>
      <c r="AE23" s="295">
        <f t="shared" si="4"/>
        <v>2.7787499999999987</v>
      </c>
      <c r="AF23" s="295">
        <f t="shared" si="5"/>
        <v>5.7474999999999996</v>
      </c>
      <c r="AG23" s="295">
        <f t="shared" si="6"/>
        <v>6.2224999999999993</v>
      </c>
      <c r="AH23" s="295">
        <f t="shared" si="7"/>
        <v>2.6475</v>
      </c>
      <c r="AI23" s="295">
        <f t="shared" si="8"/>
        <v>3.6675000000000004</v>
      </c>
      <c r="AJ23" s="295">
        <f t="shared" si="9"/>
        <v>8.3662500000000009</v>
      </c>
      <c r="AK23" s="295">
        <f t="shared" si="10"/>
        <v>6.4262500000000005</v>
      </c>
      <c r="AL23" s="295">
        <f t="shared" si="11"/>
        <v>3.5337499999999977</v>
      </c>
      <c r="AM23" s="295">
        <f t="shared" si="12"/>
        <v>7.1025000000000027</v>
      </c>
      <c r="AN23" s="295">
        <f t="shared" si="13"/>
        <v>4.9449999999999967</v>
      </c>
      <c r="AO23" s="295">
        <f t="shared" si="14"/>
        <v>7.4324999999999992</v>
      </c>
      <c r="AP23" s="295">
        <f t="shared" si="15"/>
        <v>3.3287499999999994</v>
      </c>
      <c r="AQ23" s="295">
        <f t="shared" si="16"/>
        <v>13.737500000000001</v>
      </c>
      <c r="AR23" s="295">
        <f t="shared" si="17"/>
        <v>2.2612499999999986</v>
      </c>
      <c r="AS23" s="295">
        <f t="shared" si="18"/>
        <v>1.0562499999999995</v>
      </c>
      <c r="AT23" s="176" t="str">
        <f t="shared" si="19"/>
        <v>rotate-4Ms1</v>
      </c>
      <c r="AMF23" s="2"/>
    </row>
    <row r="24" spans="1:1020">
      <c r="A24" s="58" t="s">
        <v>37</v>
      </c>
      <c r="B24" s="63">
        <v>4.8600000000000003</v>
      </c>
      <c r="C24" s="63">
        <v>7.42</v>
      </c>
      <c r="D24" s="63">
        <v>9.44</v>
      </c>
      <c r="E24" s="71">
        <v>10.039999999999999</v>
      </c>
      <c r="F24" s="63">
        <v>7.46</v>
      </c>
      <c r="G24" s="63">
        <v>12.12</v>
      </c>
      <c r="H24" s="63">
        <v>15.22</v>
      </c>
      <c r="I24" s="71">
        <v>13.02</v>
      </c>
      <c r="J24" s="63">
        <v>28.82</v>
      </c>
      <c r="K24" s="63">
        <v>26.88</v>
      </c>
      <c r="L24" s="63">
        <v>20.239999999999998</v>
      </c>
      <c r="M24" s="71">
        <v>13.94</v>
      </c>
      <c r="N24" s="72">
        <v>50</v>
      </c>
      <c r="O24" s="63">
        <v>42.54</v>
      </c>
      <c r="P24" s="63">
        <v>29.42</v>
      </c>
      <c r="Q24" s="71">
        <v>11.6</v>
      </c>
      <c r="R24" s="176" t="s">
        <v>49</v>
      </c>
      <c r="S24" s="154">
        <v>21</v>
      </c>
      <c r="T24" s="154"/>
      <c r="U24" s="154">
        <v>6</v>
      </c>
      <c r="V24" s="157" t="s">
        <v>77</v>
      </c>
      <c r="W24" s="70" t="str">
        <f>IPC!R24</f>
        <v>4M-cmykw2</v>
      </c>
      <c r="X24" s="70"/>
      <c r="Y24" s="70"/>
      <c r="Z24" s="302" t="str">
        <f t="shared" si="20"/>
        <v>+</v>
      </c>
      <c r="AA24" s="62"/>
      <c r="AB24" s="300">
        <f t="shared" si="1"/>
        <v>172.26</v>
      </c>
      <c r="AC24" s="67">
        <f t="shared" si="2"/>
        <v>140.6</v>
      </c>
      <c r="AD24" s="295">
        <f t="shared" si="3"/>
        <v>1.1437500000000007</v>
      </c>
      <c r="AE24" s="295">
        <f t="shared" si="4"/>
        <v>2.1587499999999995</v>
      </c>
      <c r="AF24" s="295">
        <f t="shared" si="5"/>
        <v>3.3474999999999993</v>
      </c>
      <c r="AG24" s="295">
        <f t="shared" si="6"/>
        <v>3.862499999999998</v>
      </c>
      <c r="AH24" s="295">
        <f t="shared" si="7"/>
        <v>1.6875</v>
      </c>
      <c r="AI24" s="295">
        <f t="shared" si="8"/>
        <v>3.7274999999999991</v>
      </c>
      <c r="AJ24" s="295">
        <f t="shared" si="9"/>
        <v>4.2462500000000016</v>
      </c>
      <c r="AK24" s="295">
        <f t="shared" si="10"/>
        <v>3.7137499999999992</v>
      </c>
      <c r="AL24" s="295">
        <f t="shared" si="11"/>
        <v>16.993749999999999</v>
      </c>
      <c r="AM24" s="295">
        <f t="shared" si="12"/>
        <v>13.5625</v>
      </c>
      <c r="AN24" s="295">
        <f t="shared" si="13"/>
        <v>4.8049999999999962</v>
      </c>
      <c r="AO24" s="295">
        <f t="shared" si="14"/>
        <v>3.8524999999999991</v>
      </c>
      <c r="AP24" s="295">
        <f t="shared" si="15"/>
        <v>29.971250000000001</v>
      </c>
      <c r="AQ24" s="295">
        <f t="shared" si="16"/>
        <v>27.462499999999999</v>
      </c>
      <c r="AR24" s="295">
        <f t="shared" si="17"/>
        <v>15.481250000000001</v>
      </c>
      <c r="AS24" s="295">
        <f t="shared" si="18"/>
        <v>4.5837500000000002</v>
      </c>
      <c r="AT24" s="176" t="str">
        <f t="shared" si="19"/>
        <v>4M-cmykw2</v>
      </c>
      <c r="AMF24" s="2"/>
    </row>
    <row r="25" spans="1:1020">
      <c r="A25" s="58" t="s">
        <v>38</v>
      </c>
      <c r="B25" s="63">
        <v>2.16</v>
      </c>
      <c r="C25" s="63">
        <v>5.72</v>
      </c>
      <c r="D25" s="63">
        <v>8.1999999999999993</v>
      </c>
      <c r="E25" s="71">
        <v>8.1999999999999993</v>
      </c>
      <c r="F25" s="63">
        <v>6.94</v>
      </c>
      <c r="G25" s="63">
        <v>18.739999999999998</v>
      </c>
      <c r="H25" s="63">
        <v>27.4</v>
      </c>
      <c r="I25" s="71">
        <v>27.4</v>
      </c>
      <c r="J25" s="63">
        <v>25.16</v>
      </c>
      <c r="K25" s="63">
        <v>35.799999999999997</v>
      </c>
      <c r="L25" s="63">
        <v>24.48</v>
      </c>
      <c r="M25" s="71">
        <v>24.48</v>
      </c>
      <c r="N25" s="63">
        <v>35.159999999999997</v>
      </c>
      <c r="O25" s="63">
        <v>18.260000000000002</v>
      </c>
      <c r="P25" s="63">
        <v>18.38</v>
      </c>
      <c r="Q25" s="71">
        <v>18.38</v>
      </c>
      <c r="R25" s="176" t="s">
        <v>66</v>
      </c>
      <c r="S25" s="154">
        <v>22</v>
      </c>
      <c r="T25" s="154"/>
      <c r="U25" s="154">
        <v>22</v>
      </c>
      <c r="V25" s="157" t="s">
        <v>78</v>
      </c>
      <c r="W25" s="70" t="str">
        <f>IPC!R25</f>
        <v>x264-4Mq</v>
      </c>
      <c r="X25" s="70"/>
      <c r="Y25" s="70"/>
      <c r="Z25" s="302" t="str">
        <f t="shared" si="20"/>
        <v>+</v>
      </c>
      <c r="AA25" s="62"/>
      <c r="AB25" s="300">
        <f t="shared" si="1"/>
        <v>173.48</v>
      </c>
      <c r="AC25" s="67">
        <f t="shared" si="2"/>
        <v>145.55249999999998</v>
      </c>
      <c r="AD25" s="295">
        <f t="shared" si="3"/>
        <v>1.5562499999999995</v>
      </c>
      <c r="AE25" s="295">
        <f t="shared" si="4"/>
        <v>0.45874999999999932</v>
      </c>
      <c r="AF25" s="295">
        <f t="shared" si="5"/>
        <v>2.107499999999999</v>
      </c>
      <c r="AG25" s="295">
        <f t="shared" si="6"/>
        <v>2.0224999999999982</v>
      </c>
      <c r="AH25" s="295">
        <f t="shared" si="7"/>
        <v>1.1675000000000004</v>
      </c>
      <c r="AI25" s="295">
        <f t="shared" si="8"/>
        <v>10.347499999999998</v>
      </c>
      <c r="AJ25" s="295">
        <f t="shared" si="9"/>
        <v>16.42625</v>
      </c>
      <c r="AK25" s="295">
        <f t="shared" si="10"/>
        <v>18.09375</v>
      </c>
      <c r="AL25" s="295">
        <f t="shared" si="11"/>
        <v>13.333749999999998</v>
      </c>
      <c r="AM25" s="295">
        <f t="shared" si="12"/>
        <v>22.482499999999998</v>
      </c>
      <c r="AN25" s="295">
        <f t="shared" si="13"/>
        <v>9.0449999999999982</v>
      </c>
      <c r="AO25" s="295">
        <f t="shared" si="14"/>
        <v>14.3925</v>
      </c>
      <c r="AP25" s="295">
        <f t="shared" si="15"/>
        <v>15.131249999999998</v>
      </c>
      <c r="AQ25" s="295">
        <f t="shared" si="16"/>
        <v>3.182500000000001</v>
      </c>
      <c r="AR25" s="295">
        <f t="shared" si="17"/>
        <v>4.4412499999999984</v>
      </c>
      <c r="AS25" s="295">
        <f t="shared" si="18"/>
        <v>11.36375</v>
      </c>
      <c r="AT25" s="176" t="str">
        <f t="shared" si="19"/>
        <v>x264-4Mq</v>
      </c>
      <c r="AMF25" s="2"/>
    </row>
    <row r="26" spans="1:1020" ht="15">
      <c r="A26" s="100"/>
      <c r="B26" s="82"/>
      <c r="C26" s="82"/>
      <c r="D26" s="82"/>
      <c r="E26" s="83"/>
      <c r="F26" s="82"/>
      <c r="G26" s="82"/>
      <c r="H26" s="82"/>
      <c r="I26" s="90"/>
      <c r="J26" s="82"/>
      <c r="K26" s="82"/>
      <c r="L26" s="91"/>
      <c r="M26" s="90"/>
      <c r="N26" s="82"/>
      <c r="O26" s="91"/>
      <c r="P26" s="91"/>
      <c r="Q26" s="90"/>
      <c r="R26" s="133" t="s">
        <v>93</v>
      </c>
      <c r="S26" s="134" t="s">
        <v>98</v>
      </c>
      <c r="T26" s="134" t="s">
        <v>99</v>
      </c>
      <c r="U26" s="179" t="s">
        <v>100</v>
      </c>
      <c r="V26" s="214" t="s">
        <v>99</v>
      </c>
      <c r="W26" s="2" t="s">
        <v>100</v>
      </c>
      <c r="Z26" s="85"/>
      <c r="AA26" s="94"/>
      <c r="AB26" s="95"/>
      <c r="AC26" s="96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" t="str">
        <f t="shared" ref="AS26" si="21">R26</f>
        <v>w1</v>
      </c>
    </row>
    <row r="27" spans="1:1020">
      <c r="A27" s="92" t="s">
        <v>42</v>
      </c>
      <c r="B27" s="82">
        <f t="shared" ref="B27:Q27" si="22">MIN(B4:B19)</f>
        <v>2.08</v>
      </c>
      <c r="C27" s="82">
        <f t="shared" si="22"/>
        <v>2.2200000000000002</v>
      </c>
      <c r="D27" s="82">
        <f t="shared" si="22"/>
        <v>0.98</v>
      </c>
      <c r="E27" s="83">
        <f t="shared" si="22"/>
        <v>0.94</v>
      </c>
      <c r="F27" s="82">
        <f t="shared" si="22"/>
        <v>1.1399999999999999</v>
      </c>
      <c r="G27" s="82">
        <f t="shared" si="22"/>
        <v>1.2</v>
      </c>
      <c r="H27" s="82">
        <f t="shared" si="22"/>
        <v>1.4</v>
      </c>
      <c r="I27" s="83">
        <f t="shared" si="22"/>
        <v>0.94</v>
      </c>
      <c r="J27" s="82">
        <f t="shared" si="22"/>
        <v>1.1599999999999999</v>
      </c>
      <c r="K27" s="82">
        <f t="shared" si="22"/>
        <v>1.38</v>
      </c>
      <c r="L27" s="82">
        <f t="shared" si="22"/>
        <v>2.76</v>
      </c>
      <c r="M27" s="83">
        <f t="shared" si="22"/>
        <v>0.94</v>
      </c>
      <c r="N27" s="82">
        <f t="shared" si="22"/>
        <v>4.46</v>
      </c>
      <c r="O27" s="82">
        <f t="shared" si="22"/>
        <v>1.64</v>
      </c>
      <c r="P27" s="82">
        <f t="shared" si="22"/>
        <v>1.58</v>
      </c>
      <c r="Q27" s="83">
        <f t="shared" si="22"/>
        <v>0.94</v>
      </c>
      <c r="R27" s="143">
        <f>MIN(B4:B19,F4:F19,J4:J19,N4:N19)</f>
        <v>1.1399999999999999</v>
      </c>
      <c r="S27" s="158">
        <f>MIN(C4:C19,G4:G19,K4:K19)</f>
        <v>1.2</v>
      </c>
      <c r="T27" s="143">
        <f>MIN(D4:D19,H4:H19)</f>
        <v>0.98</v>
      </c>
      <c r="U27" s="159">
        <f>MIN(E4:E19)</f>
        <v>0.94</v>
      </c>
      <c r="V27" s="143">
        <f>MIN(D4:D19,H4:H19)</f>
        <v>0.98</v>
      </c>
      <c r="W27" s="158">
        <f>MIN(E4:E19)</f>
        <v>0.94</v>
      </c>
      <c r="AB27" s="305" t="s">
        <v>246</v>
      </c>
      <c r="AC27" s="148">
        <f>MIN(AC4:AC25)</f>
        <v>35.902499999999989</v>
      </c>
      <c r="AD27" s="306" t="str">
        <f>INDEX(R4:R19,MATCH(AC27,AC4:AC19,0))</f>
        <v>4M-check</v>
      </c>
      <c r="AE27" s="85"/>
      <c r="AF27" s="85"/>
    </row>
    <row r="28" spans="1:1020" s="8" customFormat="1">
      <c r="A28" s="92" t="s">
        <v>68</v>
      </c>
      <c r="B28" s="107">
        <f t="shared" ref="B28:Q28" si="23">AVERAGE(B4:B19)</f>
        <v>3.7162499999999996</v>
      </c>
      <c r="C28" s="86">
        <f t="shared" si="23"/>
        <v>5.2612500000000004</v>
      </c>
      <c r="D28" s="86">
        <f t="shared" si="23"/>
        <v>6.0925000000000002</v>
      </c>
      <c r="E28" s="112">
        <f t="shared" si="23"/>
        <v>6.1775000000000011</v>
      </c>
      <c r="F28" s="107">
        <f t="shared" si="23"/>
        <v>5.7725</v>
      </c>
      <c r="G28" s="86">
        <f t="shared" si="23"/>
        <v>8.3925000000000001</v>
      </c>
      <c r="H28" s="107">
        <f t="shared" si="23"/>
        <v>10.973749999999999</v>
      </c>
      <c r="I28" s="87">
        <f t="shared" si="23"/>
        <v>9.3062500000000004</v>
      </c>
      <c r="J28" s="107">
        <f t="shared" si="23"/>
        <v>11.826250000000002</v>
      </c>
      <c r="K28" s="107">
        <f t="shared" si="23"/>
        <v>13.317499999999999</v>
      </c>
      <c r="L28" s="86">
        <f t="shared" si="23"/>
        <v>15.435000000000002</v>
      </c>
      <c r="M28" s="87">
        <f t="shared" si="23"/>
        <v>10.0875</v>
      </c>
      <c r="N28" s="107">
        <f t="shared" si="23"/>
        <v>20.028749999999999</v>
      </c>
      <c r="O28" s="86">
        <f t="shared" si="23"/>
        <v>15.077500000000001</v>
      </c>
      <c r="P28" s="86">
        <f t="shared" si="23"/>
        <v>13.938750000000001</v>
      </c>
      <c r="Q28" s="87">
        <f t="shared" si="23"/>
        <v>7.0162499999999994</v>
      </c>
      <c r="R28" s="107">
        <f>AVERAGE(B4:B19,F4:F19,J4:J19,N4:N19)</f>
        <v>10.335937499999996</v>
      </c>
      <c r="S28" s="109">
        <f>AVERAGE(C4:C19,G4:G19,K4:K19)</f>
        <v>8.9904166666666665</v>
      </c>
      <c r="T28" s="107">
        <f>AVERAGE(D4:D19,H4:H19)</f>
        <v>8.5331250000000018</v>
      </c>
      <c r="U28" s="160">
        <f>AVERAGE(E4:E19)</f>
        <v>6.1775000000000011</v>
      </c>
      <c r="V28" s="215">
        <f>AVERAGE(D4:D19,H4:H19)</f>
        <v>8.5331250000000018</v>
      </c>
      <c r="W28" s="212">
        <f>AVERAGE(E4:E19)</f>
        <v>6.1775000000000011</v>
      </c>
      <c r="AB28" s="92" t="s">
        <v>249</v>
      </c>
      <c r="AC28" s="212">
        <f>MIN(AB4:AB19)</f>
        <v>24.32</v>
      </c>
      <c r="AD28" s="303" t="str">
        <f>INDEX(R4:R19,MATCH(AC28,AB4:AB19,0))</f>
        <v>ipres-4M</v>
      </c>
      <c r="AE28" s="89"/>
      <c r="AF28" s="89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</row>
    <row r="29" spans="1:1020" s="8" customFormat="1">
      <c r="A29" s="92" t="s">
        <v>41</v>
      </c>
      <c r="B29" s="82">
        <f t="shared" ref="B29:Q29" si="24">MAX(B4:B19)</f>
        <v>8.5399999999999991</v>
      </c>
      <c r="C29" s="82">
        <f t="shared" si="24"/>
        <v>11.02</v>
      </c>
      <c r="D29" s="82">
        <f t="shared" si="24"/>
        <v>12.4</v>
      </c>
      <c r="E29" s="83">
        <f t="shared" si="24"/>
        <v>14.52</v>
      </c>
      <c r="F29" s="82">
        <f t="shared" si="24"/>
        <v>13.72</v>
      </c>
      <c r="G29" s="82">
        <f t="shared" si="24"/>
        <v>22.94</v>
      </c>
      <c r="H29" s="82">
        <f t="shared" si="24"/>
        <v>27.7</v>
      </c>
      <c r="I29" s="83">
        <f t="shared" si="24"/>
        <v>27.7</v>
      </c>
      <c r="J29" s="82">
        <f t="shared" si="24"/>
        <v>33.340000000000003</v>
      </c>
      <c r="K29" s="82">
        <f t="shared" si="24"/>
        <v>37.159999999999997</v>
      </c>
      <c r="L29" s="82">
        <f t="shared" si="24"/>
        <v>30.22</v>
      </c>
      <c r="M29" s="83">
        <f t="shared" si="24"/>
        <v>25.56</v>
      </c>
      <c r="N29" s="82">
        <f t="shared" si="24"/>
        <v>49.36</v>
      </c>
      <c r="O29" s="82">
        <f t="shared" si="24"/>
        <v>39.96</v>
      </c>
      <c r="P29" s="82">
        <f t="shared" si="24"/>
        <v>28.34</v>
      </c>
      <c r="Q29" s="83">
        <f t="shared" si="24"/>
        <v>21.56</v>
      </c>
      <c r="R29" s="107">
        <f>MAX(B4:B19,F4:F19,J4:J19,N4:N19)</f>
        <v>49.36</v>
      </c>
      <c r="S29" s="109">
        <f>MAX(C4:C19,G4:G19,K4:K19)</f>
        <v>37.159999999999997</v>
      </c>
      <c r="T29" s="107">
        <f>MAX(D4:D19,H4:H19)</f>
        <v>27.7</v>
      </c>
      <c r="U29" s="160">
        <f>MAX(E4:E19)</f>
        <v>14.52</v>
      </c>
      <c r="V29" s="215">
        <f>MAX(D4:D19,H4:H19)</f>
        <v>27.7</v>
      </c>
      <c r="W29" s="212">
        <f>MAX(E4:E19)</f>
        <v>14.52</v>
      </c>
      <c r="AB29" s="92" t="s">
        <v>247</v>
      </c>
      <c r="AC29" s="212">
        <f>MEDIAN(AB4:AB19)</f>
        <v>65.290000000000006</v>
      </c>
      <c r="AD29" s="303" t="str">
        <f>INDEX(R4:R19,MATCH(AC29,AB4:AB19,2))</f>
        <v>4M-check-reassembly-tcp-cmykw2-rotate</v>
      </c>
      <c r="AE29" s="97"/>
      <c r="AF29" s="97"/>
      <c r="AG29" s="7"/>
      <c r="AH29" s="303" t="s">
        <v>251</v>
      </c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  <c r="ALB29" s="7"/>
      <c r="ALC29" s="7"/>
      <c r="ALD29" s="7"/>
      <c r="ALE29" s="7"/>
      <c r="ALF29" s="7"/>
      <c r="ALG29" s="7"/>
      <c r="ALH29" s="7"/>
      <c r="ALI29" s="7"/>
      <c r="ALJ29" s="7"/>
      <c r="ALK29" s="7"/>
      <c r="ALL29" s="7"/>
      <c r="ALM29" s="7"/>
      <c r="ALN29" s="7"/>
      <c r="ALO29" s="7"/>
      <c r="ALP29" s="7"/>
      <c r="ALQ29" s="7"/>
      <c r="ALR29" s="7"/>
      <c r="ALS29" s="7"/>
      <c r="ALT29" s="7"/>
      <c r="ALU29" s="7"/>
      <c r="ALV29" s="7"/>
      <c r="ALW29" s="7"/>
      <c r="ALX29" s="7"/>
      <c r="ALY29" s="7"/>
      <c r="ALZ29" s="7"/>
      <c r="AMA29" s="7"/>
      <c r="AMB29" s="7"/>
      <c r="AMC29" s="7"/>
      <c r="AMD29" s="7"/>
      <c r="AME29" s="7"/>
    </row>
    <row r="30" spans="1:1020">
      <c r="A30" s="92" t="s">
        <v>71</v>
      </c>
      <c r="B30" s="82">
        <f>B1*B2</f>
        <v>1</v>
      </c>
      <c r="C30" s="82">
        <f t="shared" ref="C30:E30" si="25">C1*C2</f>
        <v>4</v>
      </c>
      <c r="D30" s="82">
        <f t="shared" si="25"/>
        <v>16</v>
      </c>
      <c r="E30" s="83">
        <f t="shared" si="25"/>
        <v>64</v>
      </c>
      <c r="F30" s="82">
        <f>F1*F2</f>
        <v>4</v>
      </c>
      <c r="G30" s="82">
        <f t="shared" ref="G30:I30" si="26">G1*G2</f>
        <v>16</v>
      </c>
      <c r="H30" s="82">
        <f t="shared" si="26"/>
        <v>64</v>
      </c>
      <c r="I30" s="83">
        <f t="shared" si="26"/>
        <v>256</v>
      </c>
      <c r="J30" s="82">
        <f>J1*J2</f>
        <v>16</v>
      </c>
      <c r="K30" s="82">
        <f t="shared" ref="K30:M30" si="27">K1*K2</f>
        <v>64</v>
      </c>
      <c r="L30" s="82">
        <f t="shared" si="27"/>
        <v>256</v>
      </c>
      <c r="M30" s="83">
        <f t="shared" si="27"/>
        <v>1024</v>
      </c>
      <c r="N30" s="82">
        <f>N1*N2</f>
        <v>64</v>
      </c>
      <c r="O30" s="82">
        <f t="shared" ref="O30:Q30" si="28">O1*O2</f>
        <v>256</v>
      </c>
      <c r="P30" s="82">
        <f t="shared" si="28"/>
        <v>1024</v>
      </c>
      <c r="Q30" s="83">
        <f t="shared" si="28"/>
        <v>4096</v>
      </c>
      <c r="R30" s="85"/>
      <c r="S30" s="85"/>
      <c r="T30" s="85"/>
      <c r="U30" s="85"/>
      <c r="V30" s="85"/>
      <c r="W30" s="85"/>
      <c r="X30" s="85"/>
      <c r="Y30" s="85"/>
      <c r="AB30" s="92" t="s">
        <v>250</v>
      </c>
      <c r="AC30" s="301">
        <f>MAX(AB4:AB19)</f>
        <v>212.32</v>
      </c>
      <c r="AD30" s="304" t="str">
        <f>INDEX(R4:R19,MATCH(AC30,AB4:AB19,0))</f>
        <v>rotate-color1Mp</v>
      </c>
      <c r="AE30" s="85"/>
      <c r="AF30" s="85"/>
    </row>
    <row r="31" spans="1:1020" ht="15">
      <c r="A31" s="92" t="s">
        <v>82</v>
      </c>
      <c r="B31" s="82"/>
      <c r="C31" s="82"/>
      <c r="D31" s="82"/>
      <c r="E31" s="83"/>
      <c r="F31" s="82"/>
      <c r="G31" s="82"/>
      <c r="H31" s="82"/>
      <c r="I31" s="90"/>
      <c r="J31" s="82"/>
      <c r="K31" s="82"/>
      <c r="L31" s="91"/>
      <c r="M31" s="90"/>
      <c r="N31" s="82"/>
      <c r="O31" s="91"/>
      <c r="P31" s="91"/>
      <c r="Q31" s="90"/>
      <c r="R31" s="308" t="s">
        <v>182</v>
      </c>
      <c r="S31" s="318" t="s">
        <v>252</v>
      </c>
      <c r="T31" s="317"/>
      <c r="U31" s="317"/>
      <c r="V31" s="85"/>
      <c r="W31" s="85"/>
      <c r="X31" s="85"/>
      <c r="Y31" s="85"/>
      <c r="Z31" s="85"/>
      <c r="AA31" s="85"/>
    </row>
    <row r="32" spans="1:1020">
      <c r="A32" s="92" t="s">
        <v>83</v>
      </c>
      <c r="B32" s="86">
        <f>B28/B27</f>
        <v>1.7866586538461535</v>
      </c>
      <c r="C32" s="86">
        <f t="shared" ref="C32:Q33" si="29">C28/C27</f>
        <v>2.3699324324324325</v>
      </c>
      <c r="D32" s="86">
        <f t="shared" si="29"/>
        <v>6.216836734693878</v>
      </c>
      <c r="E32" s="87">
        <f t="shared" si="29"/>
        <v>6.5718085106382995</v>
      </c>
      <c r="F32" s="86">
        <f t="shared" si="29"/>
        <v>5.0635964912280702</v>
      </c>
      <c r="G32" s="86">
        <f t="shared" si="29"/>
        <v>6.9937500000000004</v>
      </c>
      <c r="H32" s="86">
        <f t="shared" si="29"/>
        <v>7.8383928571428569</v>
      </c>
      <c r="I32" s="87">
        <f t="shared" si="29"/>
        <v>9.900265957446809</v>
      </c>
      <c r="J32" s="86">
        <f t="shared" si="29"/>
        <v>10.195043103448278</v>
      </c>
      <c r="K32" s="86">
        <f t="shared" si="29"/>
        <v>9.65036231884058</v>
      </c>
      <c r="L32" s="86">
        <f t="shared" si="29"/>
        <v>5.5923913043478271</v>
      </c>
      <c r="M32" s="87">
        <f t="shared" si="29"/>
        <v>10.731382978723405</v>
      </c>
      <c r="N32" s="86">
        <f t="shared" si="29"/>
        <v>4.490751121076233</v>
      </c>
      <c r="O32" s="86">
        <f t="shared" si="29"/>
        <v>9.1935975609756113</v>
      </c>
      <c r="P32" s="86">
        <f t="shared" si="29"/>
        <v>8.8219936708860764</v>
      </c>
      <c r="Q32" s="87">
        <f t="shared" si="29"/>
        <v>7.4640957446808507</v>
      </c>
      <c r="R32" s="309">
        <f>GEOMEAN(B32:Q32)</f>
        <v>6.3850320884582263</v>
      </c>
      <c r="S32" s="310" t="s">
        <v>42</v>
      </c>
      <c r="T32" s="305" t="s">
        <v>68</v>
      </c>
      <c r="U32" s="305" t="s">
        <v>44</v>
      </c>
      <c r="V32" s="85"/>
      <c r="W32" s="85"/>
      <c r="X32" s="85"/>
      <c r="Y32" s="85"/>
      <c r="Z32" s="85"/>
      <c r="AA32" s="85"/>
      <c r="AB32" s="85"/>
      <c r="AC32" s="296"/>
    </row>
    <row r="33" spans="1:29">
      <c r="A33" s="133" t="s">
        <v>84</v>
      </c>
      <c r="B33" s="86">
        <f>B29/B28</f>
        <v>2.2980154725866129</v>
      </c>
      <c r="C33" s="86">
        <f t="shared" si="29"/>
        <v>2.0945592777381798</v>
      </c>
      <c r="D33" s="86">
        <f t="shared" si="29"/>
        <v>2.035289290110792</v>
      </c>
      <c r="E33" s="87">
        <f t="shared" si="29"/>
        <v>2.3504653986240385</v>
      </c>
      <c r="F33" s="86">
        <f t="shared" si="29"/>
        <v>2.3767864876569944</v>
      </c>
      <c r="G33" s="86">
        <f t="shared" si="29"/>
        <v>2.7333929103366104</v>
      </c>
      <c r="H33" s="86">
        <f t="shared" si="29"/>
        <v>2.5242054903747579</v>
      </c>
      <c r="I33" s="87">
        <f t="shared" si="29"/>
        <v>2.9764942914707855</v>
      </c>
      <c r="J33" s="86">
        <f t="shared" si="29"/>
        <v>2.8191523094810274</v>
      </c>
      <c r="K33" s="86">
        <f t="shared" si="29"/>
        <v>2.7903134972780177</v>
      </c>
      <c r="L33" s="86">
        <f t="shared" si="29"/>
        <v>1.9578879170715902</v>
      </c>
      <c r="M33" s="87">
        <f t="shared" si="29"/>
        <v>2.5338289962825278</v>
      </c>
      <c r="N33" s="86">
        <f t="shared" si="29"/>
        <v>2.4644573425700558</v>
      </c>
      <c r="O33" s="86">
        <f t="shared" si="29"/>
        <v>2.6503067484662575</v>
      </c>
      <c r="P33" s="86">
        <f t="shared" si="29"/>
        <v>2.0331808806385077</v>
      </c>
      <c r="Q33" s="87">
        <f t="shared" si="29"/>
        <v>3.072866559771958</v>
      </c>
      <c r="R33" s="309">
        <f>GEOMEAN(B33:Q33)</f>
        <v>2.4592424125094592</v>
      </c>
      <c r="S33" s="192">
        <f>MIN(B4:H19,J4:K19,N4:N19)</f>
        <v>0.94</v>
      </c>
      <c r="T33" s="144">
        <f>AVERAGE(B4:H19,J4:K19,N4:N19)</f>
        <v>9.1558750000000018</v>
      </c>
      <c r="U33" s="192">
        <f>MAX(B4:H19,J4:K19,N4:N19)</f>
        <v>49.36</v>
      </c>
      <c r="V33" s="85"/>
      <c r="W33" s="85"/>
      <c r="X33" s="85"/>
      <c r="Y33" s="85"/>
      <c r="Z33" s="85"/>
      <c r="AA33" s="85"/>
      <c r="AB33" s="85"/>
      <c r="AC33" s="85"/>
    </row>
    <row r="34" spans="1:29">
      <c r="A34" s="133" t="s">
        <v>85</v>
      </c>
      <c r="B34" s="86">
        <f>B29/B27</f>
        <v>4.1057692307692299</v>
      </c>
      <c r="C34" s="86">
        <f t="shared" ref="C34:Q34" si="30">C29/C27</f>
        <v>4.9639639639639634</v>
      </c>
      <c r="D34" s="86">
        <f t="shared" si="30"/>
        <v>12.653061224489797</v>
      </c>
      <c r="E34" s="87">
        <f t="shared" si="30"/>
        <v>15.446808510638299</v>
      </c>
      <c r="F34" s="86">
        <f t="shared" si="30"/>
        <v>12.035087719298247</v>
      </c>
      <c r="G34" s="86">
        <f t="shared" si="30"/>
        <v>19.116666666666667</v>
      </c>
      <c r="H34" s="86">
        <f t="shared" si="30"/>
        <v>19.785714285714285</v>
      </c>
      <c r="I34" s="87">
        <f t="shared" si="30"/>
        <v>29.468085106382979</v>
      </c>
      <c r="J34" s="86">
        <f t="shared" si="30"/>
        <v>28.741379310344833</v>
      </c>
      <c r="K34" s="86">
        <f t="shared" si="30"/>
        <v>26.927536231884059</v>
      </c>
      <c r="L34" s="86">
        <f t="shared" si="30"/>
        <v>10.949275362318842</v>
      </c>
      <c r="M34" s="87">
        <f t="shared" si="30"/>
        <v>27.191489361702128</v>
      </c>
      <c r="N34" s="86">
        <f t="shared" si="30"/>
        <v>11.06726457399103</v>
      </c>
      <c r="O34" s="86">
        <f t="shared" si="30"/>
        <v>24.365853658536587</v>
      </c>
      <c r="P34" s="86">
        <f t="shared" si="30"/>
        <v>17.936708860759492</v>
      </c>
      <c r="Q34" s="87">
        <f t="shared" si="30"/>
        <v>22.936170212765958</v>
      </c>
      <c r="R34" s="309">
        <f>GEOMEAN(B34:Q34)</f>
        <v>15.702341717170318</v>
      </c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</row>
    <row r="35" spans="1:29">
      <c r="A35" s="133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93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</row>
    <row r="36" spans="1:29">
      <c r="A36" s="136"/>
      <c r="B36" s="108" t="s">
        <v>181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25"/>
      <c r="S36" s="10"/>
      <c r="T36" s="10"/>
      <c r="U36" s="10"/>
      <c r="V36" s="10"/>
      <c r="W36" s="10"/>
      <c r="X36" s="10"/>
    </row>
    <row r="37" spans="1:29" ht="15" thickBot="1">
      <c r="A37" s="114"/>
      <c r="B37" s="115"/>
      <c r="C37" s="115"/>
      <c r="D37" s="115"/>
      <c r="E37" s="113" t="s">
        <v>94</v>
      </c>
      <c r="F37" s="116"/>
      <c r="G37" s="116"/>
      <c r="H37" s="116"/>
      <c r="I37" s="113" t="s">
        <v>95</v>
      </c>
      <c r="J37" s="115"/>
      <c r="K37" s="115"/>
      <c r="L37" s="115"/>
      <c r="M37" s="113" t="s">
        <v>96</v>
      </c>
      <c r="N37" s="115"/>
      <c r="O37" s="115"/>
      <c r="P37" s="115"/>
      <c r="Q37" s="113" t="s">
        <v>97</v>
      </c>
      <c r="R37" s="25"/>
      <c r="S37" s="10"/>
      <c r="T37" s="10"/>
      <c r="U37" s="10"/>
      <c r="V37" s="10"/>
      <c r="W37" s="10"/>
      <c r="X37" s="10"/>
    </row>
    <row r="38" spans="1:29" ht="15" thickTop="1">
      <c r="A38" s="92" t="s">
        <v>42</v>
      </c>
      <c r="B38" s="15"/>
      <c r="C38" s="15"/>
      <c r="E38" s="110">
        <f>MIN(B4:E19)</f>
        <v>0.94</v>
      </c>
      <c r="I38" s="84">
        <f>MIN(F4:H19)</f>
        <v>1.1399999999999999</v>
      </c>
      <c r="J38" s="15"/>
      <c r="K38" s="15"/>
      <c r="L38" s="15"/>
      <c r="M38" s="110">
        <f>MIN(J4:L19)</f>
        <v>1.1599999999999999</v>
      </c>
      <c r="N38" s="15"/>
      <c r="O38" s="15"/>
      <c r="P38" s="15"/>
      <c r="Q38" s="84">
        <f>MIN(N4:N19)</f>
        <v>4.46</v>
      </c>
      <c r="R38" s="25"/>
      <c r="S38" s="10"/>
      <c r="T38" s="10"/>
      <c r="U38" s="10"/>
      <c r="V38" s="10"/>
      <c r="W38" s="10"/>
      <c r="X38" s="10"/>
    </row>
    <row r="39" spans="1:29">
      <c r="A39" s="92" t="s">
        <v>68</v>
      </c>
      <c r="B39" s="15"/>
      <c r="C39" s="15"/>
      <c r="E39" s="111">
        <f>AVERAGE(B4:E19)</f>
        <v>5.3118749999999997</v>
      </c>
      <c r="I39" s="88">
        <f>AVERAGE(F4:H19)</f>
        <v>8.3795833333333309</v>
      </c>
      <c r="J39" s="15"/>
      <c r="K39" s="15"/>
      <c r="L39" s="15"/>
      <c r="M39" s="111">
        <f>AVERAGE(J4:L19)</f>
        <v>13.526249999999999</v>
      </c>
      <c r="N39" s="15"/>
      <c r="O39" s="15"/>
      <c r="P39" s="15"/>
      <c r="Q39" s="88">
        <f>AVERAGE(N4:N19)</f>
        <v>20.028749999999999</v>
      </c>
      <c r="R39" s="213">
        <f>AVERAGE(B4:H19,J4:K19,N4:N19)</f>
        <v>9.1558750000000018</v>
      </c>
      <c r="S39" s="10"/>
      <c r="T39" s="10"/>
      <c r="U39" s="10"/>
      <c r="V39" s="10"/>
      <c r="W39" s="10"/>
      <c r="X39" s="10"/>
    </row>
    <row r="40" spans="1:29">
      <c r="A40" s="138" t="s">
        <v>41</v>
      </c>
      <c r="B40" s="124"/>
      <c r="C40" s="124"/>
      <c r="D40" s="125"/>
      <c r="E40" s="126">
        <f>MAX(B4:E19)</f>
        <v>14.52</v>
      </c>
      <c r="F40" s="125"/>
      <c r="G40" s="125"/>
      <c r="H40" s="125"/>
      <c r="I40" s="127">
        <f>MAX(F4:H19)</f>
        <v>27.7</v>
      </c>
      <c r="J40" s="124"/>
      <c r="K40" s="124"/>
      <c r="L40" s="124"/>
      <c r="M40" s="126">
        <f>MAX(J4:L19)</f>
        <v>37.159999999999997</v>
      </c>
      <c r="N40" s="124"/>
      <c r="O40" s="124"/>
      <c r="P40" s="124"/>
      <c r="Q40" s="127">
        <f>MAX(N4:N19)</f>
        <v>49.36</v>
      </c>
      <c r="R40" s="25"/>
      <c r="S40" s="10"/>
      <c r="T40" s="10"/>
      <c r="U40" s="10"/>
      <c r="V40" s="10"/>
      <c r="W40" s="10"/>
      <c r="X40" s="10"/>
    </row>
    <row r="41" spans="1:29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9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39" t="s">
        <v>167</v>
      </c>
      <c r="W42" s="10"/>
      <c r="X42" s="10"/>
    </row>
    <row r="43" spans="1:29">
      <c r="A43" s="10"/>
      <c r="B43" s="9" t="s">
        <v>90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95" t="s">
        <v>187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9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2" t="s">
        <v>255</v>
      </c>
      <c r="P44" s="10"/>
      <c r="Q44" s="10"/>
      <c r="R44" s="10"/>
      <c r="S44" s="10"/>
      <c r="T44" s="10"/>
      <c r="U44" s="10"/>
      <c r="V44" s="10"/>
      <c r="W44" s="10"/>
      <c r="X44" s="10"/>
    </row>
    <row r="45" spans="1:29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9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9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9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>
      <c r="L56" s="10"/>
      <c r="M56" s="10"/>
      <c r="N56" s="10"/>
      <c r="O56" s="10"/>
      <c r="P56" s="10"/>
      <c r="Q56" s="10"/>
    </row>
    <row r="57" spans="1:24">
      <c r="L57" s="10"/>
      <c r="M57" s="10"/>
      <c r="N57" s="10"/>
      <c r="O57" s="10"/>
      <c r="P57" s="10"/>
      <c r="Q57" s="10"/>
    </row>
    <row r="58" spans="1:24">
      <c r="L58" s="10"/>
      <c r="M58" s="10"/>
      <c r="N58" s="10"/>
      <c r="O58" s="10"/>
      <c r="P58" s="10"/>
      <c r="Q58" s="10"/>
    </row>
    <row r="59" spans="1:24">
      <c r="L59" s="10"/>
      <c r="M59" s="10"/>
      <c r="N59" s="10"/>
      <c r="O59" s="10"/>
      <c r="P59" s="10"/>
      <c r="Q59" s="10"/>
    </row>
    <row r="60" spans="1:24">
      <c r="L60" s="10"/>
      <c r="M60" s="10"/>
      <c r="N60" s="10"/>
      <c r="O60" s="10"/>
      <c r="P60" s="10"/>
      <c r="Q60" s="10"/>
    </row>
    <row r="65" spans="2:2">
      <c r="B65" s="194" t="s">
        <v>186</v>
      </c>
    </row>
    <row r="82" spans="15:15">
      <c r="O82" s="9" t="s">
        <v>91</v>
      </c>
    </row>
  </sheetData>
  <sortState ref="A4:AU25">
    <sortCondition ref="S4:S25"/>
  </sortState>
  <mergeCells count="1">
    <mergeCell ref="S31:U31"/>
  </mergeCells>
  <pageMargins left="0" right="0" top="0.39410000000000001" bottom="0.39410000000000001" header="0" footer="0"/>
  <pageSetup orientation="portrait" r:id="rId1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zoomScale="70" zoomScaleNormal="70" workbookViewId="0">
      <selection activeCell="V37" sqref="V37:W37"/>
    </sheetView>
  </sheetViews>
  <sheetFormatPr defaultColWidth="7.625" defaultRowHeight="14.25"/>
  <cols>
    <col min="1" max="1" width="15.875" style="4" bestFit="1" customWidth="1"/>
    <col min="2" max="10" width="9.25" style="4" customWidth="1"/>
    <col min="11" max="12" width="10.125" style="4" customWidth="1"/>
    <col min="13" max="13" width="9.25" style="4" customWidth="1"/>
    <col min="14" max="14" width="10.125" style="4" customWidth="1"/>
    <col min="15" max="15" width="12.125" style="4" customWidth="1"/>
    <col min="16" max="17" width="9.25" style="4" customWidth="1"/>
    <col min="18" max="18" width="31.75" style="4" bestFit="1" customWidth="1"/>
    <col min="19" max="19" width="14.875" style="4" customWidth="1"/>
    <col min="20" max="20" width="8.875" style="4" customWidth="1"/>
    <col min="21" max="21" width="13.5" style="4" customWidth="1"/>
    <col min="22" max="22" width="18.375" style="4" bestFit="1" customWidth="1"/>
    <col min="23" max="23" width="8.875" style="4" bestFit="1" customWidth="1"/>
    <col min="24" max="1016" width="7.625" style="4"/>
    <col min="1017" max="16384" width="7.625" style="5"/>
  </cols>
  <sheetData>
    <row r="1" spans="1:1017">
      <c r="A1" s="117" t="s">
        <v>69</v>
      </c>
      <c r="B1" s="118">
        <v>1</v>
      </c>
      <c r="C1" s="118">
        <v>1</v>
      </c>
      <c r="D1" s="118">
        <v>1</v>
      </c>
      <c r="E1" s="119">
        <v>1</v>
      </c>
      <c r="F1" s="118">
        <v>4</v>
      </c>
      <c r="G1" s="118">
        <v>4</v>
      </c>
      <c r="H1" s="118">
        <v>4</v>
      </c>
      <c r="I1" s="161">
        <v>4</v>
      </c>
      <c r="J1" s="118">
        <v>16</v>
      </c>
      <c r="K1" s="118">
        <v>16</v>
      </c>
      <c r="L1" s="162">
        <v>16</v>
      </c>
      <c r="M1" s="161">
        <v>16</v>
      </c>
      <c r="N1" s="118">
        <v>64</v>
      </c>
      <c r="O1" s="162">
        <v>64</v>
      </c>
      <c r="P1" s="162">
        <v>64</v>
      </c>
      <c r="Q1" s="161">
        <v>64</v>
      </c>
      <c r="R1" s="173"/>
      <c r="S1" s="169"/>
      <c r="T1" s="169"/>
      <c r="U1" s="169"/>
    </row>
    <row r="2" spans="1:1017">
      <c r="A2" s="120" t="s">
        <v>70</v>
      </c>
      <c r="B2" s="121">
        <v>1</v>
      </c>
      <c r="C2" s="121">
        <v>4</v>
      </c>
      <c r="D2" s="121">
        <v>16</v>
      </c>
      <c r="E2" s="18">
        <v>64</v>
      </c>
      <c r="F2" s="121">
        <v>1</v>
      </c>
      <c r="G2" s="121">
        <v>4</v>
      </c>
      <c r="H2" s="121">
        <v>16</v>
      </c>
      <c r="I2" s="41">
        <v>64</v>
      </c>
      <c r="J2" s="121">
        <v>1</v>
      </c>
      <c r="K2" s="121">
        <v>4</v>
      </c>
      <c r="L2" s="163">
        <v>16</v>
      </c>
      <c r="M2" s="41">
        <v>64</v>
      </c>
      <c r="N2" s="121">
        <v>1</v>
      </c>
      <c r="O2" s="163">
        <v>4</v>
      </c>
      <c r="P2" s="163">
        <v>16</v>
      </c>
      <c r="Q2" s="41">
        <v>64</v>
      </c>
      <c r="R2" s="174"/>
      <c r="S2" s="170"/>
      <c r="T2" s="170"/>
      <c r="U2" s="170"/>
      <c r="V2" s="2" t="s">
        <v>203</v>
      </c>
    </row>
    <row r="3" spans="1:1017" ht="15.75" thickBot="1">
      <c r="A3" s="164" t="s">
        <v>40</v>
      </c>
      <c r="B3" s="165" t="s">
        <v>1</v>
      </c>
      <c r="C3" s="165" t="s">
        <v>2</v>
      </c>
      <c r="D3" s="165" t="s">
        <v>3</v>
      </c>
      <c r="E3" s="166" t="s">
        <v>4</v>
      </c>
      <c r="F3" s="165" t="s">
        <v>5</v>
      </c>
      <c r="G3" s="165" t="s">
        <v>6</v>
      </c>
      <c r="H3" s="165" t="s">
        <v>7</v>
      </c>
      <c r="I3" s="167" t="s">
        <v>8</v>
      </c>
      <c r="J3" s="165" t="s">
        <v>9</v>
      </c>
      <c r="K3" s="165" t="s">
        <v>10</v>
      </c>
      <c r="L3" s="168" t="s">
        <v>11</v>
      </c>
      <c r="M3" s="167" t="s">
        <v>12</v>
      </c>
      <c r="N3" s="165" t="s">
        <v>13</v>
      </c>
      <c r="O3" s="168" t="s">
        <v>14</v>
      </c>
      <c r="P3" s="168" t="s">
        <v>15</v>
      </c>
      <c r="Q3" s="167" t="s">
        <v>16</v>
      </c>
      <c r="R3" s="175" t="s">
        <v>45</v>
      </c>
      <c r="S3" s="151" t="s">
        <v>202</v>
      </c>
      <c r="T3" s="151" t="s">
        <v>200</v>
      </c>
      <c r="U3" s="151" t="s">
        <v>67</v>
      </c>
      <c r="V3" s="211" t="s">
        <v>109</v>
      </c>
      <c r="W3" s="9" t="s">
        <v>201</v>
      </c>
      <c r="AMC3" s="4"/>
    </row>
    <row r="4" spans="1:1017" ht="15" thickTop="1">
      <c r="A4" s="14" t="s">
        <v>17</v>
      </c>
      <c r="B4" s="37">
        <v>203.51</v>
      </c>
      <c r="C4" s="37">
        <v>200.81</v>
      </c>
      <c r="D4" s="37">
        <v>412.31</v>
      </c>
      <c r="E4" s="40">
        <v>419.75</v>
      </c>
      <c r="F4" s="37">
        <v>359.39</v>
      </c>
      <c r="G4" s="37">
        <v>349.31</v>
      </c>
      <c r="H4" s="37">
        <v>298.31</v>
      </c>
      <c r="I4" s="42">
        <v>419.75</v>
      </c>
      <c r="J4" s="37">
        <v>252.17</v>
      </c>
      <c r="K4" s="37">
        <v>255.81</v>
      </c>
      <c r="L4" s="43">
        <v>215.5</v>
      </c>
      <c r="M4" s="42">
        <v>420.3</v>
      </c>
      <c r="N4" s="37">
        <v>347.45</v>
      </c>
      <c r="O4" s="43">
        <v>236.48</v>
      </c>
      <c r="P4" s="43">
        <v>169.81</v>
      </c>
      <c r="Q4" s="42">
        <v>420.3</v>
      </c>
      <c r="R4" s="199" t="s">
        <v>59</v>
      </c>
      <c r="S4" s="205">
        <v>1</v>
      </c>
      <c r="T4" s="152"/>
      <c r="U4" s="152">
        <v>15</v>
      </c>
      <c r="V4" s="153">
        <f t="shared" ref="V4:V25" si="0">MAX(E4,H4,K4,N4)</f>
        <v>419.75</v>
      </c>
      <c r="W4" s="10" t="str">
        <f>IPC!R18</f>
        <v>iDCT-4M</v>
      </c>
      <c r="AMC4" s="4"/>
    </row>
    <row r="5" spans="1:1017">
      <c r="A5" s="14" t="s">
        <v>18</v>
      </c>
      <c r="B5" s="37">
        <v>214.5</v>
      </c>
      <c r="C5" s="37">
        <v>200.72</v>
      </c>
      <c r="D5" s="37">
        <v>412.55</v>
      </c>
      <c r="E5" s="40">
        <v>421.78</v>
      </c>
      <c r="F5" s="37">
        <v>149.37</v>
      </c>
      <c r="G5" s="37">
        <v>151.34</v>
      </c>
      <c r="H5" s="37">
        <v>316.70999999999998</v>
      </c>
      <c r="I5" s="42">
        <v>421.78</v>
      </c>
      <c r="J5" s="37">
        <v>170.46</v>
      </c>
      <c r="K5" s="37">
        <v>228.82</v>
      </c>
      <c r="L5" s="43">
        <v>209.44</v>
      </c>
      <c r="M5" s="42">
        <v>421.36</v>
      </c>
      <c r="N5" s="37">
        <v>370.01</v>
      </c>
      <c r="O5" s="43">
        <v>261.66000000000003</v>
      </c>
      <c r="P5" s="43">
        <v>170.75</v>
      </c>
      <c r="Q5" s="42">
        <v>421.36</v>
      </c>
      <c r="R5" s="199" t="s">
        <v>52</v>
      </c>
      <c r="S5" s="152">
        <v>2</v>
      </c>
      <c r="T5" s="152"/>
      <c r="U5" s="152">
        <v>8</v>
      </c>
      <c r="V5" s="153">
        <f t="shared" si="0"/>
        <v>421.78</v>
      </c>
      <c r="W5" s="10" t="str">
        <f>IPC!R11</f>
        <v>rotate-color1Mp</v>
      </c>
      <c r="AMC5" s="4"/>
    </row>
    <row r="6" spans="1:1017">
      <c r="A6" s="14" t="s">
        <v>19</v>
      </c>
      <c r="B6" s="37">
        <v>201.47</v>
      </c>
      <c r="C6" s="37">
        <v>207.82</v>
      </c>
      <c r="D6" s="37">
        <v>168.27</v>
      </c>
      <c r="E6" s="40">
        <v>408.43</v>
      </c>
      <c r="F6" s="37">
        <v>172.07</v>
      </c>
      <c r="G6" s="37">
        <v>166.09</v>
      </c>
      <c r="H6" s="37">
        <v>158</v>
      </c>
      <c r="I6" s="42">
        <v>408.43</v>
      </c>
      <c r="J6" s="37">
        <v>299.04000000000002</v>
      </c>
      <c r="K6" s="37">
        <v>235.74</v>
      </c>
      <c r="L6" s="43">
        <v>135.97</v>
      </c>
      <c r="M6" s="42">
        <v>408.82</v>
      </c>
      <c r="N6" s="37">
        <v>324.88</v>
      </c>
      <c r="O6" s="43">
        <v>243.14</v>
      </c>
      <c r="P6" s="43">
        <v>163.96</v>
      </c>
      <c r="Q6" s="42">
        <v>408.3</v>
      </c>
      <c r="R6" s="199" t="s">
        <v>101</v>
      </c>
      <c r="S6" s="152">
        <v>3</v>
      </c>
      <c r="T6" s="152"/>
      <c r="U6" s="152">
        <v>2</v>
      </c>
      <c r="V6" s="153">
        <f t="shared" si="0"/>
        <v>408.43</v>
      </c>
      <c r="W6" s="10" t="str">
        <f>IPC!R5</f>
        <v>4M-reassembly</v>
      </c>
      <c r="AMC6" s="4"/>
    </row>
    <row r="7" spans="1:1017">
      <c r="A7" s="14" t="s">
        <v>20</v>
      </c>
      <c r="B7" s="37">
        <v>213.69</v>
      </c>
      <c r="C7" s="37">
        <v>229.57</v>
      </c>
      <c r="D7" s="37">
        <v>210.25</v>
      </c>
      <c r="E7" s="40">
        <v>407.34</v>
      </c>
      <c r="F7" s="37">
        <v>336.46</v>
      </c>
      <c r="G7" s="37">
        <v>223.46</v>
      </c>
      <c r="H7" s="37">
        <v>165.47</v>
      </c>
      <c r="I7" s="42">
        <v>407.34</v>
      </c>
      <c r="J7" s="37">
        <v>140.31</v>
      </c>
      <c r="K7" s="37">
        <v>242.29</v>
      </c>
      <c r="L7" s="43">
        <v>212.12</v>
      </c>
      <c r="M7" s="42">
        <v>407.02</v>
      </c>
      <c r="N7" s="37">
        <v>290.01</v>
      </c>
      <c r="O7" s="43">
        <v>233.1</v>
      </c>
      <c r="P7" s="43">
        <v>178.46</v>
      </c>
      <c r="Q7" s="42">
        <v>407.25</v>
      </c>
      <c r="R7" s="199" t="s">
        <v>48</v>
      </c>
      <c r="S7" s="152">
        <v>4</v>
      </c>
      <c r="T7" s="152"/>
      <c r="U7" s="152">
        <v>4</v>
      </c>
      <c r="V7" s="153">
        <f t="shared" si="0"/>
        <v>407.34</v>
      </c>
      <c r="W7" s="10" t="str">
        <f>IPC!R7</f>
        <v>4M-check-reassembly-tcp</v>
      </c>
      <c r="AMC7" s="4"/>
    </row>
    <row r="8" spans="1:1017">
      <c r="A8" s="14" t="s">
        <v>21</v>
      </c>
      <c r="B8" s="37">
        <v>182.07</v>
      </c>
      <c r="C8" s="37">
        <v>160.94</v>
      </c>
      <c r="D8" s="37">
        <v>167.24</v>
      </c>
      <c r="E8" s="40">
        <v>375.63</v>
      </c>
      <c r="F8" s="37">
        <v>173.35</v>
      </c>
      <c r="G8" s="37">
        <v>150.82</v>
      </c>
      <c r="H8" s="37">
        <v>173.48</v>
      </c>
      <c r="I8" s="42">
        <v>375.63</v>
      </c>
      <c r="J8" s="37">
        <v>161.05000000000001</v>
      </c>
      <c r="K8" s="37">
        <v>303.39</v>
      </c>
      <c r="L8" s="43">
        <v>211.19</v>
      </c>
      <c r="M8" s="42">
        <v>375.45</v>
      </c>
      <c r="N8" s="37">
        <v>413.47</v>
      </c>
      <c r="O8" s="43">
        <v>488.86</v>
      </c>
      <c r="P8" s="43">
        <v>183.35</v>
      </c>
      <c r="Q8" s="42">
        <v>375.58</v>
      </c>
      <c r="R8" s="199" t="s">
        <v>47</v>
      </c>
      <c r="S8" s="152">
        <v>5</v>
      </c>
      <c r="T8" s="152"/>
      <c r="U8" s="152">
        <v>3</v>
      </c>
      <c r="V8" s="153">
        <f t="shared" si="0"/>
        <v>413.47</v>
      </c>
      <c r="W8" s="10" t="str">
        <f>IPC!R6</f>
        <v>4M-check-reassembly</v>
      </c>
      <c r="AMC8" s="4"/>
    </row>
    <row r="9" spans="1:1017">
      <c r="A9" s="14" t="s">
        <v>22</v>
      </c>
      <c r="B9" s="37">
        <v>158.99</v>
      </c>
      <c r="C9" s="37">
        <v>153.61000000000001</v>
      </c>
      <c r="D9" s="37">
        <v>148.25</v>
      </c>
      <c r="E9" s="40">
        <v>146.38</v>
      </c>
      <c r="F9" s="37">
        <v>143.97999999999999</v>
      </c>
      <c r="G9" s="37">
        <v>139.26</v>
      </c>
      <c r="H9" s="37">
        <v>142.15</v>
      </c>
      <c r="I9" s="42">
        <v>139.53</v>
      </c>
      <c r="J9" s="37">
        <v>136.22</v>
      </c>
      <c r="K9" s="37">
        <v>140.69</v>
      </c>
      <c r="L9" s="43">
        <v>133.46</v>
      </c>
      <c r="M9" s="42">
        <v>136.19</v>
      </c>
      <c r="N9" s="37">
        <v>127.3</v>
      </c>
      <c r="O9" s="43">
        <v>128.29</v>
      </c>
      <c r="P9" s="43">
        <v>129.63</v>
      </c>
      <c r="Q9" s="42">
        <v>146.88999999999999</v>
      </c>
      <c r="R9" s="199" t="s">
        <v>46</v>
      </c>
      <c r="S9" s="152">
        <v>6</v>
      </c>
      <c r="T9" s="152"/>
      <c r="U9" s="152">
        <v>1</v>
      </c>
      <c r="V9" s="153">
        <f t="shared" si="0"/>
        <v>146.38</v>
      </c>
      <c r="W9" s="10" t="str">
        <f>IPC!R4</f>
        <v>ipres-4M</v>
      </c>
      <c r="AMC9" s="4"/>
    </row>
    <row r="10" spans="1:1017">
      <c r="A10" s="14" t="s">
        <v>23</v>
      </c>
      <c r="B10" s="37">
        <v>102.31</v>
      </c>
      <c r="C10" s="37">
        <v>111.07</v>
      </c>
      <c r="D10" s="37">
        <v>129.28</v>
      </c>
      <c r="E10" s="40">
        <v>120.47</v>
      </c>
      <c r="F10" s="37">
        <v>271.17</v>
      </c>
      <c r="G10" s="37">
        <v>175.27</v>
      </c>
      <c r="H10" s="37">
        <v>134.65</v>
      </c>
      <c r="I10" s="42">
        <v>122.81</v>
      </c>
      <c r="J10" s="37">
        <v>489.52</v>
      </c>
      <c r="K10" s="37">
        <v>264.14</v>
      </c>
      <c r="L10" s="43">
        <v>170.2</v>
      </c>
      <c r="M10" s="42">
        <v>153.41999999999999</v>
      </c>
      <c r="N10" s="37">
        <v>243.35</v>
      </c>
      <c r="O10" s="43">
        <v>189.12</v>
      </c>
      <c r="P10" s="43">
        <v>157.52000000000001</v>
      </c>
      <c r="Q10" s="42">
        <v>167.09</v>
      </c>
      <c r="R10" s="199" t="s">
        <v>62</v>
      </c>
      <c r="S10" s="152">
        <v>7</v>
      </c>
      <c r="T10" s="152"/>
      <c r="U10" s="152">
        <v>18</v>
      </c>
      <c r="V10" s="153">
        <f t="shared" si="0"/>
        <v>264.14</v>
      </c>
      <c r="W10" s="10" t="str">
        <f>IPC!R21</f>
        <v>ippktcheck-4M</v>
      </c>
      <c r="AMC10" s="4"/>
    </row>
    <row r="11" spans="1:1017">
      <c r="A11" s="14" t="s">
        <v>24</v>
      </c>
      <c r="B11" s="37">
        <v>111.2</v>
      </c>
      <c r="C11" s="37">
        <v>103.01</v>
      </c>
      <c r="D11" s="37">
        <v>109.37</v>
      </c>
      <c r="E11" s="40">
        <v>122.27</v>
      </c>
      <c r="F11" s="37">
        <v>138.88</v>
      </c>
      <c r="G11" s="37">
        <v>125.04</v>
      </c>
      <c r="H11" s="37">
        <v>168.1</v>
      </c>
      <c r="I11" s="42">
        <v>150.87</v>
      </c>
      <c r="J11" s="37">
        <v>265.35000000000002</v>
      </c>
      <c r="K11" s="37">
        <v>570.53</v>
      </c>
      <c r="L11" s="43">
        <v>311.56</v>
      </c>
      <c r="M11" s="42">
        <v>300.02</v>
      </c>
      <c r="N11" s="37">
        <v>948.74</v>
      </c>
      <c r="O11" s="43">
        <v>299.37</v>
      </c>
      <c r="P11" s="43">
        <v>287.2</v>
      </c>
      <c r="Q11" s="42">
        <v>168.46</v>
      </c>
      <c r="R11" s="199" t="s">
        <v>65</v>
      </c>
      <c r="S11" s="152">
        <v>8</v>
      </c>
      <c r="T11" s="152"/>
      <c r="U11" s="152">
        <v>21</v>
      </c>
      <c r="V11" s="153">
        <f t="shared" si="0"/>
        <v>948.74</v>
      </c>
      <c r="W11" s="10" t="str">
        <f>IPC!R24</f>
        <v>4M-cmykw2</v>
      </c>
      <c r="AMC11" s="4"/>
    </row>
    <row r="12" spans="1:1017">
      <c r="A12" s="14" t="s">
        <v>25</v>
      </c>
      <c r="B12" s="37">
        <v>164.97</v>
      </c>
      <c r="C12" s="37">
        <v>137.86000000000001</v>
      </c>
      <c r="D12" s="37">
        <v>164.03</v>
      </c>
      <c r="E12" s="40">
        <v>236.31</v>
      </c>
      <c r="F12" s="37">
        <v>172.31</v>
      </c>
      <c r="G12" s="37">
        <v>274.41000000000003</v>
      </c>
      <c r="H12" s="37">
        <v>228.93</v>
      </c>
      <c r="I12" s="42">
        <v>247.08</v>
      </c>
      <c r="J12" s="37">
        <v>196.23</v>
      </c>
      <c r="K12" s="37">
        <v>519.11</v>
      </c>
      <c r="L12" s="43">
        <v>346.52</v>
      </c>
      <c r="M12" s="42">
        <v>273.8</v>
      </c>
      <c r="N12" s="37">
        <v>946.54</v>
      </c>
      <c r="O12" s="43">
        <v>845.6</v>
      </c>
      <c r="P12" s="43">
        <v>235.49</v>
      </c>
      <c r="Q12" s="42">
        <v>169.5</v>
      </c>
      <c r="R12" s="199" t="s">
        <v>51</v>
      </c>
      <c r="S12" s="152">
        <v>9</v>
      </c>
      <c r="T12" s="152"/>
      <c r="U12" s="152">
        <v>7</v>
      </c>
      <c r="V12" s="153">
        <f t="shared" si="0"/>
        <v>946.54</v>
      </c>
      <c r="W12" s="10" t="str">
        <f>IPC!R10</f>
        <v>rotate-34kX128w1</v>
      </c>
      <c r="AMC12" s="4"/>
    </row>
    <row r="13" spans="1:1017">
      <c r="A13" s="14" t="s">
        <v>26</v>
      </c>
      <c r="B13" s="37">
        <v>162.19</v>
      </c>
      <c r="C13" s="37">
        <v>127.24</v>
      </c>
      <c r="D13" s="37">
        <v>170.88</v>
      </c>
      <c r="E13" s="40">
        <v>292.92</v>
      </c>
      <c r="F13" s="37">
        <v>171.67</v>
      </c>
      <c r="G13" s="37">
        <v>246.66</v>
      </c>
      <c r="H13" s="37">
        <v>318.67</v>
      </c>
      <c r="I13" s="42">
        <v>352.84</v>
      </c>
      <c r="J13" s="37">
        <v>463.57</v>
      </c>
      <c r="K13" s="37">
        <v>1037.3699999999999</v>
      </c>
      <c r="L13" s="43">
        <v>913.11</v>
      </c>
      <c r="M13" s="42">
        <v>709.33</v>
      </c>
      <c r="N13" s="37">
        <v>1956.76</v>
      </c>
      <c r="O13" s="43">
        <v>286.87</v>
      </c>
      <c r="P13" s="43">
        <v>595.48</v>
      </c>
      <c r="Q13" s="42">
        <v>167.78</v>
      </c>
      <c r="R13" s="199" t="s">
        <v>53</v>
      </c>
      <c r="S13" s="152">
        <v>10</v>
      </c>
      <c r="T13" s="152"/>
      <c r="U13" s="152">
        <v>9</v>
      </c>
      <c r="V13" s="153">
        <f t="shared" si="0"/>
        <v>1956.76</v>
      </c>
      <c r="W13" s="10" t="str">
        <f>IPC!R12</f>
        <v>4M-cmykw2-rotatew2</v>
      </c>
      <c r="AMC13" s="4"/>
    </row>
    <row r="14" spans="1:1017">
      <c r="A14" s="14" t="s">
        <v>27</v>
      </c>
      <c r="B14" s="37">
        <v>207.44</v>
      </c>
      <c r="C14" s="37">
        <v>207.44</v>
      </c>
      <c r="D14" s="37">
        <v>207.18</v>
      </c>
      <c r="E14" s="40">
        <v>207.18</v>
      </c>
      <c r="F14" s="37">
        <v>135.25</v>
      </c>
      <c r="G14" s="37">
        <v>135.25</v>
      </c>
      <c r="H14" s="37">
        <v>133.58000000000001</v>
      </c>
      <c r="I14" s="42">
        <v>133.58000000000001</v>
      </c>
      <c r="J14" s="37">
        <v>175.57</v>
      </c>
      <c r="K14" s="37">
        <v>175.57</v>
      </c>
      <c r="L14" s="43">
        <v>93.96</v>
      </c>
      <c r="M14" s="42">
        <v>93.96</v>
      </c>
      <c r="N14" s="37">
        <v>213.99</v>
      </c>
      <c r="O14" s="43">
        <v>213.99</v>
      </c>
      <c r="P14" s="43">
        <v>211.64</v>
      </c>
      <c r="Q14" s="42">
        <v>211.64</v>
      </c>
      <c r="R14" s="199" t="s">
        <v>54</v>
      </c>
      <c r="S14" s="152">
        <v>11</v>
      </c>
      <c r="T14" s="152"/>
      <c r="U14" s="152">
        <v>10</v>
      </c>
      <c r="V14" s="153">
        <f t="shared" si="0"/>
        <v>213.99</v>
      </c>
      <c r="W14" s="10" t="str">
        <f>IPC!R13</f>
        <v>4M-rotatew2</v>
      </c>
      <c r="AMC14" s="4"/>
    </row>
    <row r="15" spans="1:1017">
      <c r="A15" s="14" t="s">
        <v>28</v>
      </c>
      <c r="B15" s="37">
        <v>246.08</v>
      </c>
      <c r="C15" s="37">
        <v>220.69</v>
      </c>
      <c r="D15" s="37">
        <v>192.68</v>
      </c>
      <c r="E15" s="40">
        <v>186.83</v>
      </c>
      <c r="F15" s="37">
        <v>176.89</v>
      </c>
      <c r="G15" s="37">
        <v>160.56</v>
      </c>
      <c r="H15" s="37">
        <v>157.97999999999999</v>
      </c>
      <c r="I15" s="42">
        <v>362.17</v>
      </c>
      <c r="J15" s="37">
        <v>338.61</v>
      </c>
      <c r="K15" s="37">
        <v>135.86000000000001</v>
      </c>
      <c r="L15" s="43">
        <v>137.26</v>
      </c>
      <c r="M15" s="42">
        <v>140.41</v>
      </c>
      <c r="N15" s="37">
        <v>139.86000000000001</v>
      </c>
      <c r="O15" s="43">
        <v>131.72999999999999</v>
      </c>
      <c r="P15" s="43">
        <v>128.59</v>
      </c>
      <c r="Q15" s="42">
        <v>152.78</v>
      </c>
      <c r="R15" s="199" t="s">
        <v>60</v>
      </c>
      <c r="S15" s="152">
        <v>12</v>
      </c>
      <c r="T15" s="152"/>
      <c r="U15" s="152">
        <v>16</v>
      </c>
      <c r="V15" s="153">
        <f t="shared" si="0"/>
        <v>186.83</v>
      </c>
      <c r="W15" s="10" t="str">
        <f>IPC!R19</f>
        <v>4M-x264w2</v>
      </c>
      <c r="AMC15" s="4"/>
    </row>
    <row r="16" spans="1:1017">
      <c r="A16" s="14" t="s">
        <v>29</v>
      </c>
      <c r="B16" s="37">
        <v>212.17</v>
      </c>
      <c r="C16" s="37">
        <v>224.33</v>
      </c>
      <c r="D16" s="37">
        <v>395.82</v>
      </c>
      <c r="E16" s="40">
        <v>407.77</v>
      </c>
      <c r="F16" s="37">
        <v>191.24</v>
      </c>
      <c r="G16" s="37">
        <v>117.98</v>
      </c>
      <c r="H16" s="37">
        <v>106.05</v>
      </c>
      <c r="I16" s="42">
        <v>407.77</v>
      </c>
      <c r="J16" s="37">
        <v>93.51</v>
      </c>
      <c r="K16" s="37">
        <v>89.43</v>
      </c>
      <c r="L16" s="43">
        <v>113.68</v>
      </c>
      <c r="M16" s="42">
        <v>407.7</v>
      </c>
      <c r="N16" s="37">
        <v>135.26</v>
      </c>
      <c r="O16" s="43">
        <v>242.44</v>
      </c>
      <c r="P16" s="43">
        <v>157.91999999999999</v>
      </c>
      <c r="Q16" s="42">
        <v>408.03</v>
      </c>
      <c r="R16" s="199" t="s">
        <v>50</v>
      </c>
      <c r="S16" s="152">
        <v>13</v>
      </c>
      <c r="T16" s="152"/>
      <c r="U16" s="152">
        <v>5</v>
      </c>
      <c r="V16" s="153">
        <f t="shared" si="0"/>
        <v>407.77</v>
      </c>
      <c r="W16" s="10" t="str">
        <f>IPC!R8</f>
        <v>4M-check-reassembly-tcp-cmykw2-rotate</v>
      </c>
      <c r="AMC16" s="4"/>
    </row>
    <row r="17" spans="1:1017">
      <c r="A17" s="14" t="s">
        <v>30</v>
      </c>
      <c r="B17" s="37">
        <v>171.26</v>
      </c>
      <c r="C17" s="37">
        <v>145.22999999999999</v>
      </c>
      <c r="D17" s="37">
        <v>146.56</v>
      </c>
      <c r="E17" s="40">
        <v>145.38999999999999</v>
      </c>
      <c r="F17" s="37">
        <v>143.1</v>
      </c>
      <c r="G17" s="37">
        <v>135.38</v>
      </c>
      <c r="H17" s="37">
        <v>132.81</v>
      </c>
      <c r="I17" s="42">
        <v>131.15</v>
      </c>
      <c r="J17" s="37">
        <v>141.19</v>
      </c>
      <c r="K17" s="37">
        <v>155.09</v>
      </c>
      <c r="L17" s="43">
        <v>144.01</v>
      </c>
      <c r="M17" s="42">
        <v>130.75</v>
      </c>
      <c r="N17" s="37">
        <v>396.22</v>
      </c>
      <c r="O17" s="43">
        <v>278.77</v>
      </c>
      <c r="P17" s="43">
        <v>205.21</v>
      </c>
      <c r="Q17" s="42">
        <v>150.1</v>
      </c>
      <c r="R17" s="199" t="s">
        <v>61</v>
      </c>
      <c r="S17" s="152">
        <v>14</v>
      </c>
      <c r="T17" s="152"/>
      <c r="U17" s="152">
        <v>17</v>
      </c>
      <c r="V17" s="153">
        <f t="shared" si="0"/>
        <v>396.22</v>
      </c>
      <c r="W17" s="10" t="str">
        <f>IPC!R20</f>
        <v>empty-wld</v>
      </c>
      <c r="AMC17" s="4"/>
    </row>
    <row r="18" spans="1:1017">
      <c r="A18" s="14" t="s">
        <v>31</v>
      </c>
      <c r="B18" s="37">
        <v>183.81</v>
      </c>
      <c r="C18" s="37">
        <v>139.56</v>
      </c>
      <c r="D18" s="37">
        <v>144.38</v>
      </c>
      <c r="E18" s="40">
        <v>172.53</v>
      </c>
      <c r="F18" s="37">
        <v>164.62</v>
      </c>
      <c r="G18" s="37">
        <v>217.93</v>
      </c>
      <c r="H18" s="37">
        <v>252.43</v>
      </c>
      <c r="I18" s="42">
        <v>205.9</v>
      </c>
      <c r="J18" s="37">
        <v>137.4</v>
      </c>
      <c r="K18" s="37">
        <v>263.64</v>
      </c>
      <c r="L18" s="43">
        <v>328.06</v>
      </c>
      <c r="M18" s="42">
        <v>230.28</v>
      </c>
      <c r="N18" s="37">
        <v>398.53</v>
      </c>
      <c r="O18" s="43">
        <v>309.16000000000003</v>
      </c>
      <c r="P18" s="43">
        <v>262.20999999999998</v>
      </c>
      <c r="Q18" s="42">
        <v>221.38</v>
      </c>
      <c r="R18" s="199" t="s">
        <v>57</v>
      </c>
      <c r="S18" s="152">
        <v>15</v>
      </c>
      <c r="T18" s="152"/>
      <c r="U18" s="152">
        <v>13</v>
      </c>
      <c r="V18" s="153">
        <f t="shared" si="0"/>
        <v>398.53</v>
      </c>
      <c r="W18" s="10" t="str">
        <f>IPC!R16</f>
        <v>4M-check-reassembly-tcp-x264w2</v>
      </c>
      <c r="AMC18" s="4"/>
    </row>
    <row r="19" spans="1:1017">
      <c r="A19" s="14" t="s">
        <v>32</v>
      </c>
      <c r="B19" s="37">
        <v>190.09</v>
      </c>
      <c r="C19" s="37">
        <v>102.26</v>
      </c>
      <c r="D19" s="37">
        <v>91.89</v>
      </c>
      <c r="E19" s="40">
        <v>91.89</v>
      </c>
      <c r="F19" s="37">
        <v>103.68</v>
      </c>
      <c r="G19" s="37">
        <v>81.02</v>
      </c>
      <c r="H19" s="37">
        <v>113.79</v>
      </c>
      <c r="I19" s="42">
        <v>113.79</v>
      </c>
      <c r="J19" s="37">
        <v>94.07</v>
      </c>
      <c r="K19" s="37">
        <v>333.01</v>
      </c>
      <c r="L19" s="43">
        <v>152.31</v>
      </c>
      <c r="M19" s="42">
        <v>152.31</v>
      </c>
      <c r="N19" s="37">
        <v>416.01</v>
      </c>
      <c r="O19" s="43">
        <v>125.76</v>
      </c>
      <c r="P19" s="43">
        <v>135.19999999999999</v>
      </c>
      <c r="Q19" s="42">
        <v>135.19999999999999</v>
      </c>
      <c r="R19" s="199" t="s">
        <v>55</v>
      </c>
      <c r="S19" s="152">
        <v>16</v>
      </c>
      <c r="T19" s="152"/>
      <c r="U19" s="152">
        <v>11</v>
      </c>
      <c r="V19" s="153">
        <f t="shared" si="0"/>
        <v>416.01</v>
      </c>
      <c r="W19" s="10" t="str">
        <f>IPC!R14</f>
        <v>4M-tcp-mixed</v>
      </c>
      <c r="AMC19" s="4"/>
    </row>
    <row r="20" spans="1:1017">
      <c r="A20" s="58" t="s">
        <v>33</v>
      </c>
      <c r="B20" s="73">
        <v>173.34</v>
      </c>
      <c r="C20" s="73">
        <v>173.34</v>
      </c>
      <c r="D20" s="73">
        <v>173.48</v>
      </c>
      <c r="E20" s="74">
        <v>173.48</v>
      </c>
      <c r="F20" s="73">
        <v>169.87</v>
      </c>
      <c r="G20" s="73">
        <v>169.87</v>
      </c>
      <c r="H20" s="73">
        <v>169.92</v>
      </c>
      <c r="I20" s="75">
        <v>169.92</v>
      </c>
      <c r="J20" s="73">
        <v>163.49</v>
      </c>
      <c r="K20" s="73">
        <v>163.49</v>
      </c>
      <c r="L20" s="76">
        <v>159.77000000000001</v>
      </c>
      <c r="M20" s="75">
        <v>159.77000000000001</v>
      </c>
      <c r="N20" s="73">
        <v>154.44999999999999</v>
      </c>
      <c r="O20" s="76">
        <v>154.44999999999999</v>
      </c>
      <c r="P20" s="76">
        <v>156.29</v>
      </c>
      <c r="Q20" s="75">
        <v>156.29</v>
      </c>
      <c r="R20" s="176" t="s">
        <v>56</v>
      </c>
      <c r="S20" s="154">
        <v>17</v>
      </c>
      <c r="T20" s="154"/>
      <c r="U20" s="155">
        <v>12</v>
      </c>
      <c r="V20" s="153">
        <f t="shared" si="0"/>
        <v>173.48</v>
      </c>
      <c r="W20" s="10" t="str">
        <f>IPC!R15</f>
        <v>md5-4M</v>
      </c>
      <c r="AMC20" s="4"/>
    </row>
    <row r="21" spans="1:1017">
      <c r="A21" s="58" t="s">
        <v>34</v>
      </c>
      <c r="B21" s="73">
        <v>161.47</v>
      </c>
      <c r="C21" s="73">
        <v>152.71</v>
      </c>
      <c r="D21" s="73">
        <v>137.62</v>
      </c>
      <c r="E21" s="74">
        <v>146.30000000000001</v>
      </c>
      <c r="F21" s="73">
        <v>154.13</v>
      </c>
      <c r="G21" s="73">
        <v>141.1</v>
      </c>
      <c r="H21" s="73">
        <v>146.11000000000001</v>
      </c>
      <c r="I21" s="75">
        <v>137.75</v>
      </c>
      <c r="J21" s="73">
        <v>135.19999999999999</v>
      </c>
      <c r="K21" s="73">
        <v>137.9</v>
      </c>
      <c r="L21" s="76">
        <v>322.24</v>
      </c>
      <c r="M21" s="75">
        <v>140.97</v>
      </c>
      <c r="N21" s="73">
        <v>140.47999999999999</v>
      </c>
      <c r="O21" s="76">
        <v>298.89999999999998</v>
      </c>
      <c r="P21" s="76">
        <v>129.18</v>
      </c>
      <c r="Q21" s="75">
        <v>149.52000000000001</v>
      </c>
      <c r="R21" s="176" t="s">
        <v>58</v>
      </c>
      <c r="S21" s="154">
        <v>18</v>
      </c>
      <c r="T21" s="154"/>
      <c r="U21" s="155">
        <v>14</v>
      </c>
      <c r="V21" s="153">
        <f t="shared" si="0"/>
        <v>146.30000000000001</v>
      </c>
      <c r="W21" s="10" t="str">
        <f>IPC!R17</f>
        <v>rgbcmyk-4M</v>
      </c>
      <c r="AMC21" s="4"/>
    </row>
    <row r="22" spans="1:1017">
      <c r="A22" s="58" t="s">
        <v>35</v>
      </c>
      <c r="B22" s="73">
        <v>163.5</v>
      </c>
      <c r="C22" s="73">
        <v>165.62</v>
      </c>
      <c r="D22" s="73">
        <v>275.33999999999997</v>
      </c>
      <c r="E22" s="74">
        <v>294.18</v>
      </c>
      <c r="F22" s="73">
        <v>170.86</v>
      </c>
      <c r="G22" s="73">
        <v>336.07</v>
      </c>
      <c r="H22" s="73">
        <v>474.01</v>
      </c>
      <c r="I22" s="75">
        <v>447.95</v>
      </c>
      <c r="J22" s="73">
        <v>471.43</v>
      </c>
      <c r="K22" s="73">
        <v>1683.21</v>
      </c>
      <c r="L22" s="76">
        <v>1414.71</v>
      </c>
      <c r="M22" s="75">
        <v>1114.5</v>
      </c>
      <c r="N22" s="73">
        <v>1759.01</v>
      </c>
      <c r="O22" s="76">
        <v>330.44</v>
      </c>
      <c r="P22" s="76">
        <v>218.52</v>
      </c>
      <c r="Q22" s="75">
        <v>169.53</v>
      </c>
      <c r="R22" s="176" t="s">
        <v>64</v>
      </c>
      <c r="S22" s="154">
        <v>19</v>
      </c>
      <c r="T22" s="154"/>
      <c r="U22" s="155">
        <v>20</v>
      </c>
      <c r="V22" s="153">
        <f t="shared" si="0"/>
        <v>1759.01</v>
      </c>
      <c r="W22" s="10" t="str">
        <f>IPC!R23</f>
        <v>rotate-4Ms1</v>
      </c>
      <c r="AMC22" s="4"/>
    </row>
    <row r="23" spans="1:1017">
      <c r="A23" s="58" t="s">
        <v>36</v>
      </c>
      <c r="B23" s="73">
        <v>163.61000000000001</v>
      </c>
      <c r="C23" s="73">
        <v>130.93</v>
      </c>
      <c r="D23" s="73">
        <v>164.57</v>
      </c>
      <c r="E23" s="74">
        <v>235.65</v>
      </c>
      <c r="F23" s="73">
        <v>164.8</v>
      </c>
      <c r="G23" s="73">
        <v>151.47999999999999</v>
      </c>
      <c r="H23" s="73">
        <v>359.03</v>
      </c>
      <c r="I23" s="75">
        <v>353.16</v>
      </c>
      <c r="J23" s="73">
        <v>457.58</v>
      </c>
      <c r="K23" s="73">
        <v>1083.6400000000001</v>
      </c>
      <c r="L23" s="76">
        <v>677.36</v>
      </c>
      <c r="M23" s="75">
        <v>711.59</v>
      </c>
      <c r="N23" s="73">
        <v>1926.16</v>
      </c>
      <c r="O23" s="76">
        <v>304.88</v>
      </c>
      <c r="P23" s="76">
        <v>399.94</v>
      </c>
      <c r="Q23" s="75">
        <v>164.87</v>
      </c>
      <c r="R23" s="176" t="s">
        <v>63</v>
      </c>
      <c r="S23" s="154">
        <v>20</v>
      </c>
      <c r="T23" s="154"/>
      <c r="U23" s="154">
        <v>19</v>
      </c>
      <c r="V23" s="153">
        <f t="shared" si="0"/>
        <v>1926.16</v>
      </c>
      <c r="W23" s="10" t="str">
        <f>IPC!R22</f>
        <v>rotate-4Ms64</v>
      </c>
      <c r="AMC23" s="4"/>
    </row>
    <row r="24" spans="1:1017">
      <c r="A24" s="58" t="s">
        <v>37</v>
      </c>
      <c r="B24" s="73">
        <v>170.71</v>
      </c>
      <c r="C24" s="73">
        <v>143.96</v>
      </c>
      <c r="D24" s="73">
        <v>142.26</v>
      </c>
      <c r="E24" s="74">
        <v>139.46</v>
      </c>
      <c r="F24" s="73">
        <v>154.65</v>
      </c>
      <c r="G24" s="73">
        <v>135.78</v>
      </c>
      <c r="H24" s="73">
        <v>133.65</v>
      </c>
      <c r="I24" s="75">
        <v>131.56</v>
      </c>
      <c r="J24" s="73">
        <v>141.76</v>
      </c>
      <c r="K24" s="73">
        <v>148.85</v>
      </c>
      <c r="L24" s="76">
        <v>137.51</v>
      </c>
      <c r="M24" s="75">
        <v>131.22</v>
      </c>
      <c r="N24" s="73">
        <v>404.37</v>
      </c>
      <c r="O24" s="76">
        <v>286.89</v>
      </c>
      <c r="P24" s="76">
        <v>209.81</v>
      </c>
      <c r="Q24" s="75">
        <v>144.61000000000001</v>
      </c>
      <c r="R24" s="176" t="s">
        <v>49</v>
      </c>
      <c r="S24" s="154">
        <v>21</v>
      </c>
      <c r="T24" s="154"/>
      <c r="U24" s="154">
        <v>6</v>
      </c>
      <c r="V24" s="153">
        <f t="shared" si="0"/>
        <v>404.37</v>
      </c>
      <c r="W24" s="10" t="str">
        <f>IPC!R9</f>
        <v>4M-check</v>
      </c>
      <c r="AMC24" s="4"/>
    </row>
    <row r="25" spans="1:1017">
      <c r="A25" s="58" t="s">
        <v>38</v>
      </c>
      <c r="B25" s="73">
        <v>201.47</v>
      </c>
      <c r="C25" s="73">
        <v>107.86</v>
      </c>
      <c r="D25" s="73">
        <v>95.68</v>
      </c>
      <c r="E25" s="74">
        <v>95.68</v>
      </c>
      <c r="F25" s="73">
        <v>101.3</v>
      </c>
      <c r="G25" s="73">
        <v>84.32</v>
      </c>
      <c r="H25" s="73">
        <v>112.55</v>
      </c>
      <c r="I25" s="75">
        <v>112.55</v>
      </c>
      <c r="J25" s="73">
        <v>96.5</v>
      </c>
      <c r="K25" s="73">
        <v>310.14999999999998</v>
      </c>
      <c r="L25" s="76">
        <v>149.38999999999999</v>
      </c>
      <c r="M25" s="75">
        <v>149.38999999999999</v>
      </c>
      <c r="N25" s="73">
        <v>405.1</v>
      </c>
      <c r="O25" s="76">
        <v>125.19</v>
      </c>
      <c r="P25" s="76">
        <v>131.87</v>
      </c>
      <c r="Q25" s="75">
        <v>131.87</v>
      </c>
      <c r="R25" s="176" t="s">
        <v>66</v>
      </c>
      <c r="S25" s="154">
        <v>22</v>
      </c>
      <c r="T25" s="154"/>
      <c r="U25" s="154">
        <v>22</v>
      </c>
      <c r="V25" s="153">
        <f t="shared" si="0"/>
        <v>405.1</v>
      </c>
      <c r="W25" s="10" t="str">
        <f>IPC!R25</f>
        <v>x264-4Mq</v>
      </c>
      <c r="AMC25" s="4"/>
    </row>
    <row r="26" spans="1:1017" ht="15">
      <c r="A26" s="171"/>
      <c r="B26" s="101"/>
      <c r="C26" s="101"/>
      <c r="D26" s="101"/>
      <c r="E26" s="102"/>
      <c r="F26" s="101"/>
      <c r="G26" s="101"/>
      <c r="H26" s="101"/>
      <c r="I26" s="102"/>
      <c r="J26" s="101"/>
      <c r="K26" s="101"/>
      <c r="L26" s="101"/>
      <c r="M26" s="102"/>
      <c r="N26" s="101"/>
      <c r="O26" s="101"/>
      <c r="P26" s="101"/>
      <c r="Q26" s="102"/>
      <c r="R26" s="149" t="s">
        <v>93</v>
      </c>
      <c r="S26" s="150" t="s">
        <v>98</v>
      </c>
      <c r="T26" s="150" t="s">
        <v>99</v>
      </c>
      <c r="U26" s="149" t="s">
        <v>100</v>
      </c>
      <c r="V26" s="128"/>
      <c r="Z26" s="89"/>
    </row>
    <row r="27" spans="1:1017" s="8" customFormat="1">
      <c r="A27" s="172" t="s">
        <v>42</v>
      </c>
      <c r="B27" s="104">
        <f t="shared" ref="B27:Q27" si="1">MIN(B4:B25)</f>
        <v>102.31</v>
      </c>
      <c r="C27" s="104">
        <f t="shared" si="1"/>
        <v>102.26</v>
      </c>
      <c r="D27" s="104">
        <f t="shared" si="1"/>
        <v>91.89</v>
      </c>
      <c r="E27" s="105">
        <f t="shared" si="1"/>
        <v>91.89</v>
      </c>
      <c r="F27" s="104">
        <f t="shared" si="1"/>
        <v>101.3</v>
      </c>
      <c r="G27" s="104">
        <f t="shared" si="1"/>
        <v>81.02</v>
      </c>
      <c r="H27" s="104">
        <f t="shared" si="1"/>
        <v>106.05</v>
      </c>
      <c r="I27" s="105">
        <f t="shared" si="1"/>
        <v>112.55</v>
      </c>
      <c r="J27" s="104">
        <f t="shared" si="1"/>
        <v>93.51</v>
      </c>
      <c r="K27" s="104">
        <f t="shared" si="1"/>
        <v>89.43</v>
      </c>
      <c r="L27" s="104">
        <f t="shared" si="1"/>
        <v>93.96</v>
      </c>
      <c r="M27" s="105">
        <f t="shared" si="1"/>
        <v>93.96</v>
      </c>
      <c r="N27" s="104">
        <f t="shared" si="1"/>
        <v>127.3</v>
      </c>
      <c r="O27" s="104">
        <f t="shared" si="1"/>
        <v>125.19</v>
      </c>
      <c r="P27" s="104">
        <f t="shared" si="1"/>
        <v>128.59</v>
      </c>
      <c r="Q27" s="105">
        <f t="shared" si="1"/>
        <v>131.87</v>
      </c>
      <c r="R27" s="187">
        <f>MIN(B4:B19,F4:F19,J4:J19,N4:N19)</f>
        <v>93.51</v>
      </c>
      <c r="S27" s="184">
        <f>MIN(C4:C19,G4:G19,K4:K19)</f>
        <v>81.02</v>
      </c>
      <c r="T27" s="187">
        <f>MIN(D4:D19,H4:H19)</f>
        <v>91.89</v>
      </c>
      <c r="U27" s="184">
        <f>MIN(E4:E19)</f>
        <v>91.89</v>
      </c>
      <c r="V27" s="12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  <c r="AJN27" s="7"/>
      <c r="AJO27" s="7"/>
      <c r="AJP27" s="7"/>
      <c r="AJQ27" s="7"/>
      <c r="AJR27" s="7"/>
      <c r="AJS27" s="7"/>
      <c r="AJT27" s="7"/>
      <c r="AJU27" s="7"/>
      <c r="AJV27" s="7"/>
      <c r="AJW27" s="7"/>
      <c r="AJX27" s="7"/>
      <c r="AJY27" s="7"/>
      <c r="AJZ27" s="7"/>
      <c r="AKA27" s="7"/>
      <c r="AKB27" s="7"/>
      <c r="AKC27" s="7"/>
      <c r="AKD27" s="7"/>
      <c r="AKE27" s="7"/>
      <c r="AKF27" s="7"/>
      <c r="AKG27" s="7"/>
      <c r="AKH27" s="7"/>
      <c r="AKI27" s="7"/>
      <c r="AKJ27" s="7"/>
      <c r="AKK27" s="7"/>
      <c r="AKL27" s="7"/>
      <c r="AKM27" s="7"/>
      <c r="AKN27" s="7"/>
      <c r="AKO27" s="7"/>
      <c r="AKP27" s="7"/>
      <c r="AKQ27" s="7"/>
      <c r="AKR27" s="7"/>
      <c r="AKS27" s="7"/>
      <c r="AKT27" s="7"/>
      <c r="AKU27" s="7"/>
      <c r="AKV27" s="7"/>
      <c r="AKW27" s="7"/>
      <c r="AKX27" s="7"/>
      <c r="AKY27" s="7"/>
      <c r="AKZ27" s="7"/>
      <c r="ALA27" s="7"/>
      <c r="ALB27" s="7"/>
      <c r="ALC27" s="7"/>
      <c r="ALD27" s="7"/>
      <c r="ALE27" s="7"/>
      <c r="ALF27" s="7"/>
      <c r="ALG27" s="7"/>
      <c r="ALH27" s="7"/>
      <c r="ALI27" s="7"/>
      <c r="ALJ27" s="7"/>
      <c r="ALK27" s="7"/>
      <c r="ALL27" s="7"/>
      <c r="ALM27" s="7"/>
      <c r="ALN27" s="7"/>
      <c r="ALO27" s="7"/>
      <c r="ALP27" s="7"/>
      <c r="ALQ27" s="7"/>
      <c r="ALR27" s="7"/>
      <c r="ALS27" s="7"/>
      <c r="ALT27" s="7"/>
      <c r="ALU27" s="7"/>
      <c r="ALV27" s="7"/>
      <c r="ALW27" s="7"/>
      <c r="ALX27" s="7"/>
      <c r="ALY27" s="7"/>
      <c r="ALZ27" s="7"/>
      <c r="AMA27" s="7"/>
      <c r="AMB27" s="7"/>
    </row>
    <row r="28" spans="1:1017" s="8" customFormat="1">
      <c r="A28" s="172" t="s">
        <v>68</v>
      </c>
      <c r="B28" s="132">
        <f t="shared" ref="B28:Q28" si="2">AVERAGE(B4:B25)</f>
        <v>179.99318181818182</v>
      </c>
      <c r="C28" s="104">
        <f t="shared" si="2"/>
        <v>161.20818181818183</v>
      </c>
      <c r="D28" s="104">
        <f t="shared" si="2"/>
        <v>193.63136363636366</v>
      </c>
      <c r="E28" s="131">
        <f t="shared" si="2"/>
        <v>238.52818181818182</v>
      </c>
      <c r="F28" s="104">
        <f t="shared" si="2"/>
        <v>178.13818181818181</v>
      </c>
      <c r="G28" s="104">
        <f t="shared" si="2"/>
        <v>175.83636363636364</v>
      </c>
      <c r="H28" s="104">
        <f t="shared" si="2"/>
        <v>199.83545454545455</v>
      </c>
      <c r="I28" s="105">
        <f t="shared" si="2"/>
        <v>261.51409090909095</v>
      </c>
      <c r="J28" s="104">
        <f t="shared" si="2"/>
        <v>228.19227272727278</v>
      </c>
      <c r="K28" s="104">
        <f t="shared" si="2"/>
        <v>385.35136363636371</v>
      </c>
      <c r="L28" s="104">
        <f t="shared" si="2"/>
        <v>304.06045454545455</v>
      </c>
      <c r="M28" s="105">
        <f t="shared" si="2"/>
        <v>325.84363636363645</v>
      </c>
      <c r="N28" s="104">
        <f t="shared" si="2"/>
        <v>566.27045454545453</v>
      </c>
      <c r="O28" s="104">
        <f t="shared" si="2"/>
        <v>273.41318181818178</v>
      </c>
      <c r="P28" s="104">
        <f t="shared" si="2"/>
        <v>209.91045454545454</v>
      </c>
      <c r="Q28" s="105">
        <f t="shared" si="2"/>
        <v>229.46954545454545</v>
      </c>
      <c r="R28" s="185">
        <f>AVERAGE(B4:B19,F4:F19,J4:J19,N4:N19)</f>
        <v>267.99734374999997</v>
      </c>
      <c r="S28" s="186">
        <f>AVERAGE(C4:C19,G4:G19,K4:K19)</f>
        <v>218.17562500000005</v>
      </c>
      <c r="T28" s="185">
        <f>AVERAGE(D4:D19,H4:H19)</f>
        <v>196.00156249999998</v>
      </c>
      <c r="U28" s="186">
        <f>AVERAGE(E4:E19)</f>
        <v>260.17937499999999</v>
      </c>
      <c r="V28" s="129"/>
      <c r="Z28" s="89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</row>
    <row r="29" spans="1:1017">
      <c r="A29" s="172" t="s">
        <v>41</v>
      </c>
      <c r="B29" s="104">
        <f t="shared" ref="B29:Q29" si="3">MAX(B4:B25)</f>
        <v>246.08</v>
      </c>
      <c r="C29" s="104">
        <f t="shared" si="3"/>
        <v>229.57</v>
      </c>
      <c r="D29" s="104">
        <f t="shared" si="3"/>
        <v>412.55</v>
      </c>
      <c r="E29" s="105">
        <f t="shared" si="3"/>
        <v>421.78</v>
      </c>
      <c r="F29" s="104">
        <f t="shared" si="3"/>
        <v>359.39</v>
      </c>
      <c r="G29" s="104">
        <f t="shared" si="3"/>
        <v>349.31</v>
      </c>
      <c r="H29" s="104">
        <f t="shared" si="3"/>
        <v>474.01</v>
      </c>
      <c r="I29" s="105">
        <f t="shared" si="3"/>
        <v>447.95</v>
      </c>
      <c r="J29" s="104">
        <f t="shared" si="3"/>
        <v>489.52</v>
      </c>
      <c r="K29" s="104">
        <f t="shared" si="3"/>
        <v>1683.21</v>
      </c>
      <c r="L29" s="104">
        <f t="shared" si="3"/>
        <v>1414.71</v>
      </c>
      <c r="M29" s="105">
        <f t="shared" si="3"/>
        <v>1114.5</v>
      </c>
      <c r="N29" s="104">
        <f t="shared" si="3"/>
        <v>1956.76</v>
      </c>
      <c r="O29" s="104">
        <f t="shared" si="3"/>
        <v>845.6</v>
      </c>
      <c r="P29" s="104">
        <f t="shared" si="3"/>
        <v>595.48</v>
      </c>
      <c r="Q29" s="105">
        <f t="shared" si="3"/>
        <v>421.36</v>
      </c>
      <c r="R29" s="185">
        <f>MAX(B4:B19,F4:F19,J4:J19,N4:N19)</f>
        <v>1956.76</v>
      </c>
      <c r="S29" s="186">
        <f>MAX(C4:C19,G4:G19,K4:K19)</f>
        <v>1037.3699999999999</v>
      </c>
      <c r="T29" s="185">
        <f>MAX(D4:D19,H4:H19)</f>
        <v>412.55</v>
      </c>
      <c r="U29" s="186">
        <f>MAX(E4:E19)</f>
        <v>421.78</v>
      </c>
      <c r="V29" s="128"/>
      <c r="Z29" s="89"/>
    </row>
    <row r="30" spans="1:1017">
      <c r="A30" s="172" t="s">
        <v>71</v>
      </c>
      <c r="B30" s="103">
        <f>B1*B2</f>
        <v>1</v>
      </c>
      <c r="C30" s="103">
        <f t="shared" ref="C30:Q30" si="4">C1*C2</f>
        <v>4</v>
      </c>
      <c r="D30" s="103">
        <f t="shared" si="4"/>
        <v>16</v>
      </c>
      <c r="E30" s="106">
        <f t="shared" si="4"/>
        <v>64</v>
      </c>
      <c r="F30" s="103">
        <f t="shared" si="4"/>
        <v>4</v>
      </c>
      <c r="G30" s="103">
        <f t="shared" si="4"/>
        <v>16</v>
      </c>
      <c r="H30" s="103">
        <f t="shared" si="4"/>
        <v>64</v>
      </c>
      <c r="I30" s="106">
        <f t="shared" si="4"/>
        <v>256</v>
      </c>
      <c r="J30" s="103">
        <f t="shared" si="4"/>
        <v>16</v>
      </c>
      <c r="K30" s="103">
        <f t="shared" si="4"/>
        <v>64</v>
      </c>
      <c r="L30" s="103">
        <f t="shared" si="4"/>
        <v>256</v>
      </c>
      <c r="M30" s="106">
        <f t="shared" si="4"/>
        <v>1024</v>
      </c>
      <c r="N30" s="103">
        <f t="shared" si="4"/>
        <v>64</v>
      </c>
      <c r="O30" s="103">
        <f t="shared" si="4"/>
        <v>256</v>
      </c>
      <c r="P30" s="103">
        <f t="shared" si="4"/>
        <v>1024</v>
      </c>
      <c r="Q30" s="106">
        <f t="shared" si="4"/>
        <v>4096</v>
      </c>
      <c r="R30" s="130"/>
      <c r="S30" s="130"/>
      <c r="T30" s="130"/>
      <c r="U30" s="130"/>
      <c r="V30" s="130"/>
      <c r="W30" s="89"/>
      <c r="X30" s="89"/>
      <c r="Y30" s="89"/>
      <c r="Z30" s="89"/>
    </row>
    <row r="31" spans="1:1017" ht="15">
      <c r="A31" s="92" t="s">
        <v>82</v>
      </c>
      <c r="B31" s="82"/>
      <c r="C31" s="82"/>
      <c r="D31" s="82"/>
      <c r="E31" s="83"/>
      <c r="F31" s="82"/>
      <c r="G31" s="82"/>
      <c r="H31" s="82"/>
      <c r="I31" s="90"/>
      <c r="J31" s="82"/>
      <c r="K31" s="82"/>
      <c r="L31" s="91"/>
      <c r="M31" s="90"/>
      <c r="N31" s="82"/>
      <c r="O31" s="91"/>
      <c r="P31" s="91"/>
      <c r="Q31" s="90"/>
      <c r="R31" s="311" t="s">
        <v>182</v>
      </c>
      <c r="S31" s="89"/>
      <c r="T31" s="89"/>
      <c r="U31" s="89"/>
      <c r="V31" s="89"/>
      <c r="W31" s="89"/>
      <c r="X31" s="89"/>
      <c r="Y31" s="89"/>
      <c r="Z31" s="89"/>
    </row>
    <row r="32" spans="1:1017">
      <c r="A32" s="92" t="s">
        <v>83</v>
      </c>
      <c r="B32" s="86">
        <f>B28/B27</f>
        <v>1.7592921690761589</v>
      </c>
      <c r="C32" s="86">
        <f t="shared" ref="C32:Q33" si="5">C28/C27</f>
        <v>1.5764539587148623</v>
      </c>
      <c r="D32" s="86">
        <f t="shared" si="5"/>
        <v>2.1072082232709071</v>
      </c>
      <c r="E32" s="87">
        <f t="shared" si="5"/>
        <v>2.5958013039305889</v>
      </c>
      <c r="F32" s="86">
        <f t="shared" si="5"/>
        <v>1.7585210446019923</v>
      </c>
      <c r="G32" s="86">
        <f t="shared" si="5"/>
        <v>2.1702834317003661</v>
      </c>
      <c r="H32" s="86">
        <f t="shared" si="5"/>
        <v>1.8843512922720844</v>
      </c>
      <c r="I32" s="87">
        <f t="shared" si="5"/>
        <v>2.3235370138524298</v>
      </c>
      <c r="J32" s="86">
        <f t="shared" si="5"/>
        <v>2.440298072155628</v>
      </c>
      <c r="K32" s="86">
        <f t="shared" si="5"/>
        <v>4.3089719740172612</v>
      </c>
      <c r="L32" s="86">
        <f t="shared" si="5"/>
        <v>3.2360627346259534</v>
      </c>
      <c r="M32" s="87">
        <f t="shared" si="5"/>
        <v>3.4678973644490898</v>
      </c>
      <c r="N32" s="86">
        <f t="shared" si="5"/>
        <v>4.4483146468613866</v>
      </c>
      <c r="O32" s="86">
        <f t="shared" si="5"/>
        <v>2.1839857961353286</v>
      </c>
      <c r="P32" s="86">
        <f t="shared" si="5"/>
        <v>1.6324010774201301</v>
      </c>
      <c r="Q32" s="87">
        <f t="shared" si="5"/>
        <v>1.740119401338784</v>
      </c>
      <c r="R32" s="313">
        <f>GEOMEAN(B32:Q32)</f>
        <v>2.3431240794546659</v>
      </c>
      <c r="S32" s="82"/>
      <c r="T32" s="82"/>
      <c r="U32" s="82"/>
      <c r="V32" s="82"/>
      <c r="W32" s="82"/>
      <c r="X32" s="89"/>
      <c r="Y32" s="89"/>
      <c r="Z32" s="89"/>
    </row>
    <row r="33" spans="1:26">
      <c r="A33" s="133" t="s">
        <v>84</v>
      </c>
      <c r="B33" s="86">
        <f>B29/B28</f>
        <v>1.3671628975845045</v>
      </c>
      <c r="C33" s="86">
        <f t="shared" si="5"/>
        <v>1.424059234530167</v>
      </c>
      <c r="D33" s="86">
        <f t="shared" si="5"/>
        <v>2.1305949214651081</v>
      </c>
      <c r="E33" s="87">
        <f t="shared" si="5"/>
        <v>1.7682606591178476</v>
      </c>
      <c r="F33" s="86">
        <f t="shared" si="5"/>
        <v>2.0174787703110968</v>
      </c>
      <c r="G33" s="86">
        <f t="shared" si="5"/>
        <v>1.9865629200703132</v>
      </c>
      <c r="H33" s="86">
        <f t="shared" si="5"/>
        <v>2.3720015103335017</v>
      </c>
      <c r="I33" s="87">
        <f t="shared" si="5"/>
        <v>1.71290961203203</v>
      </c>
      <c r="J33" s="86">
        <f t="shared" si="5"/>
        <v>2.1452084864637668</v>
      </c>
      <c r="K33" s="86">
        <f t="shared" si="5"/>
        <v>4.3679876570732956</v>
      </c>
      <c r="L33" s="86">
        <f t="shared" si="5"/>
        <v>4.6527260577666221</v>
      </c>
      <c r="M33" s="87">
        <f t="shared" si="5"/>
        <v>3.42035220462687</v>
      </c>
      <c r="N33" s="86">
        <f t="shared" si="5"/>
        <v>3.4555219759270184</v>
      </c>
      <c r="O33" s="86">
        <f t="shared" si="5"/>
        <v>3.0927550543715894</v>
      </c>
      <c r="P33" s="86">
        <f t="shared" si="5"/>
        <v>2.8368286910219296</v>
      </c>
      <c r="Q33" s="87">
        <f t="shared" si="5"/>
        <v>1.8362349529448352</v>
      </c>
      <c r="R33" s="313">
        <f>GEOMEAN(B33:Q33)</f>
        <v>2.3701133835184303</v>
      </c>
      <c r="S33" s="82"/>
      <c r="T33" s="82"/>
      <c r="U33" s="82"/>
      <c r="V33" s="82"/>
      <c r="W33" s="82"/>
      <c r="X33" s="89"/>
      <c r="Y33" s="89"/>
      <c r="Z33" s="89"/>
    </row>
    <row r="34" spans="1:26">
      <c r="A34" s="133" t="s">
        <v>85</v>
      </c>
      <c r="B34" s="86">
        <f>B29/B27</f>
        <v>2.4052389795718896</v>
      </c>
      <c r="C34" s="86">
        <f t="shared" ref="C34:Q34" si="6">C29/C27</f>
        <v>2.2449638177195381</v>
      </c>
      <c r="D34" s="86">
        <f t="shared" si="6"/>
        <v>4.4896071389705083</v>
      </c>
      <c r="E34" s="87">
        <f t="shared" si="6"/>
        <v>4.590053324627271</v>
      </c>
      <c r="F34" s="86">
        <f t="shared" si="6"/>
        <v>3.5477788746298122</v>
      </c>
      <c r="G34" s="86">
        <f t="shared" si="6"/>
        <v>4.3114045914588992</v>
      </c>
      <c r="H34" s="86">
        <f t="shared" si="6"/>
        <v>4.4696841112682701</v>
      </c>
      <c r="I34" s="87">
        <f t="shared" si="6"/>
        <v>3.9800088849400268</v>
      </c>
      <c r="J34" s="86">
        <f t="shared" si="6"/>
        <v>5.2349481338894233</v>
      </c>
      <c r="K34" s="86">
        <f t="shared" si="6"/>
        <v>18.821536397182154</v>
      </c>
      <c r="L34" s="86">
        <f t="shared" si="6"/>
        <v>15.056513409961687</v>
      </c>
      <c r="M34" s="87">
        <f t="shared" si="6"/>
        <v>11.861430395913155</v>
      </c>
      <c r="N34" s="86">
        <f t="shared" si="6"/>
        <v>15.371249018067557</v>
      </c>
      <c r="O34" s="86">
        <f t="shared" si="6"/>
        <v>6.7545331096732966</v>
      </c>
      <c r="P34" s="86">
        <f t="shared" si="6"/>
        <v>4.6308422116805348</v>
      </c>
      <c r="Q34" s="87">
        <f t="shared" si="6"/>
        <v>3.195268067035717</v>
      </c>
      <c r="R34" s="313">
        <f>GEOMEAN(B34:Q34)</f>
        <v>5.5534697399598052</v>
      </c>
      <c r="S34" s="82"/>
      <c r="T34" s="82"/>
      <c r="U34" s="82"/>
      <c r="V34" s="82"/>
      <c r="W34" s="82"/>
      <c r="X34" s="89"/>
      <c r="Y34" s="89"/>
      <c r="Z34" s="89"/>
    </row>
    <row r="35" spans="1:26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2"/>
      <c r="S35" s="82"/>
      <c r="T35" s="82"/>
      <c r="U35" s="82"/>
      <c r="V35" s="82"/>
      <c r="W35" s="82"/>
      <c r="X35" s="89"/>
      <c r="Y35" s="89"/>
      <c r="Z35" s="89"/>
    </row>
    <row r="36" spans="1:26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318" t="s">
        <v>254</v>
      </c>
      <c r="S36" s="317"/>
      <c r="T36" s="317"/>
      <c r="U36" s="82"/>
      <c r="V36" s="82"/>
      <c r="W36" s="82"/>
      <c r="X36" s="89"/>
      <c r="Y36" s="89"/>
      <c r="Z36" s="89"/>
    </row>
    <row r="37" spans="1:26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138" t="s">
        <v>42</v>
      </c>
      <c r="S37" s="138" t="s">
        <v>43</v>
      </c>
      <c r="T37" s="138" t="s">
        <v>44</v>
      </c>
      <c r="U37" s="82"/>
      <c r="V37" s="82"/>
      <c r="W37" s="82"/>
      <c r="X37" s="89"/>
      <c r="Y37" s="89"/>
      <c r="Z37" s="89"/>
    </row>
    <row r="38" spans="1:26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183">
        <f>MIN(B4:Q25)</f>
        <v>81.02</v>
      </c>
      <c r="S38" s="183">
        <f>AVERAGE(B4:Q25)</f>
        <v>256.94977272727255</v>
      </c>
      <c r="T38" s="183">
        <f>MAX(B4:Q25)</f>
        <v>1956.76</v>
      </c>
      <c r="U38" s="82"/>
      <c r="V38" s="82"/>
      <c r="W38" s="82"/>
      <c r="X38" s="89"/>
      <c r="Y38" s="89"/>
      <c r="Z38" s="89"/>
    </row>
    <row r="39" spans="1:26" ht="15" thickBot="1">
      <c r="A39" s="139"/>
      <c r="B39" s="139"/>
      <c r="C39" s="139"/>
      <c r="D39" s="139"/>
      <c r="E39" s="141" t="s">
        <v>94</v>
      </c>
      <c r="F39" s="139"/>
      <c r="G39" s="139"/>
      <c r="H39" s="139"/>
      <c r="I39" s="141" t="s">
        <v>95</v>
      </c>
      <c r="J39" s="139"/>
      <c r="K39" s="139"/>
      <c r="L39" s="139"/>
      <c r="M39" s="141" t="s">
        <v>96</v>
      </c>
      <c r="N39" s="139"/>
      <c r="O39" s="139"/>
      <c r="P39" s="139"/>
      <c r="Q39" s="141" t="s">
        <v>97</v>
      </c>
    </row>
    <row r="40" spans="1:26" ht="15" thickTop="1">
      <c r="A40" s="92" t="s">
        <v>42</v>
      </c>
      <c r="B40" s="14"/>
      <c r="C40" s="14"/>
      <c r="D40" s="14"/>
      <c r="E40" s="187">
        <f>MIN(B4:E19)</f>
        <v>91.89</v>
      </c>
      <c r="F40" s="188"/>
      <c r="G40" s="188"/>
      <c r="H40" s="188"/>
      <c r="I40" s="94">
        <f>MIN(F4:H19)</f>
        <v>81.02</v>
      </c>
      <c r="J40" s="188"/>
      <c r="K40" s="188"/>
      <c r="L40" s="188"/>
      <c r="M40" s="187">
        <f>MIN(J4:L19)</f>
        <v>89.43</v>
      </c>
      <c r="N40" s="188"/>
      <c r="O40" s="188"/>
      <c r="P40" s="188"/>
      <c r="Q40" s="94">
        <f>MIN(N4:N19)</f>
        <v>127.3</v>
      </c>
    </row>
    <row r="41" spans="1:26">
      <c r="A41" s="92" t="s">
        <v>68</v>
      </c>
      <c r="B41" s="14"/>
      <c r="C41" s="14"/>
      <c r="D41" s="14"/>
      <c r="E41" s="185">
        <f>AVERAGE(B4:E19)</f>
        <v>203.62062499999996</v>
      </c>
      <c r="F41" s="188"/>
      <c r="G41" s="188"/>
      <c r="H41" s="188"/>
      <c r="I41" s="183">
        <f>AVERAGE(F4:H19)</f>
        <v>184.46500000000006</v>
      </c>
      <c r="J41" s="188"/>
      <c r="K41" s="188"/>
      <c r="L41" s="188"/>
      <c r="M41" s="185">
        <f>AVERAGE(J4:L19)</f>
        <v>256.93979166666668</v>
      </c>
      <c r="N41" s="188"/>
      <c r="O41" s="188"/>
      <c r="P41" s="188"/>
      <c r="Q41" s="183">
        <f>AVERAGE(N4:N19)</f>
        <v>479.27375000000001</v>
      </c>
    </row>
    <row r="42" spans="1:26">
      <c r="A42" s="138" t="s">
        <v>41</v>
      </c>
      <c r="B42" s="145"/>
      <c r="C42" s="145"/>
      <c r="D42" s="145"/>
      <c r="E42" s="191">
        <f>MAX(B4:E19)</f>
        <v>421.78</v>
      </c>
      <c r="F42" s="190"/>
      <c r="G42" s="190"/>
      <c r="H42" s="190"/>
      <c r="I42" s="189">
        <f>MAX(F4:H19)</f>
        <v>359.39</v>
      </c>
      <c r="J42" s="190"/>
      <c r="K42" s="190"/>
      <c r="L42" s="190"/>
      <c r="M42" s="191">
        <f>MAX(J4:L19)</f>
        <v>1037.3699999999999</v>
      </c>
      <c r="N42" s="190"/>
      <c r="O42" s="190"/>
      <c r="P42" s="190"/>
      <c r="Q42" s="189">
        <f>MAX(N4:N19)</f>
        <v>1956.76</v>
      </c>
    </row>
    <row r="44" spans="1:26">
      <c r="B44" s="9" t="s">
        <v>168</v>
      </c>
    </row>
    <row r="66" spans="2:2">
      <c r="B66" s="194" t="s">
        <v>169</v>
      </c>
    </row>
  </sheetData>
  <sortState ref="A4:W25">
    <sortCondition ref="S4:S25"/>
  </sortState>
  <mergeCells count="1">
    <mergeCell ref="R36:T3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="70" zoomScaleNormal="70" workbookViewId="0">
      <selection activeCell="B7" sqref="B7"/>
    </sheetView>
  </sheetViews>
  <sheetFormatPr defaultRowHeight="14.25"/>
  <cols>
    <col min="1" max="1" width="37.375" bestFit="1" customWidth="1"/>
    <col min="2" max="2" width="37.375" customWidth="1"/>
  </cols>
  <sheetData>
    <row r="1" spans="1:18" ht="15">
      <c r="A1" s="30" t="s">
        <v>195</v>
      </c>
      <c r="B1" s="30"/>
      <c r="D1" s="30" t="s">
        <v>190</v>
      </c>
      <c r="F1" s="29" t="s">
        <v>115</v>
      </c>
    </row>
    <row r="3" spans="1:18" ht="15">
      <c r="A3" s="251"/>
      <c r="B3" s="250" t="s">
        <v>189</v>
      </c>
      <c r="C3" s="250" t="s">
        <v>232</v>
      </c>
      <c r="D3" s="151" t="s">
        <v>2</v>
      </c>
      <c r="E3" s="151" t="s">
        <v>3</v>
      </c>
      <c r="F3" s="252" t="s">
        <v>4</v>
      </c>
      <c r="G3" s="151" t="s">
        <v>5</v>
      </c>
      <c r="H3" s="151" t="s">
        <v>6</v>
      </c>
      <c r="I3" s="151" t="s">
        <v>7</v>
      </c>
      <c r="J3" s="252" t="s">
        <v>8</v>
      </c>
      <c r="K3" s="151" t="s">
        <v>9</v>
      </c>
      <c r="L3" s="151" t="s">
        <v>10</v>
      </c>
      <c r="M3" s="151" t="s">
        <v>11</v>
      </c>
      <c r="N3" s="252" t="s">
        <v>12</v>
      </c>
      <c r="O3" s="151" t="s">
        <v>13</v>
      </c>
      <c r="P3" s="151" t="s">
        <v>14</v>
      </c>
      <c r="Q3" s="151" t="s">
        <v>15</v>
      </c>
      <c r="R3" s="252" t="s">
        <v>16</v>
      </c>
    </row>
    <row r="4" spans="1:18">
      <c r="A4" s="29"/>
      <c r="B4" s="242">
        <v>1</v>
      </c>
      <c r="C4" s="197">
        <v>1.39</v>
      </c>
      <c r="D4" s="243">
        <v>1.5</v>
      </c>
      <c r="E4" s="243">
        <v>0.49</v>
      </c>
      <c r="F4" s="253">
        <v>0.47</v>
      </c>
      <c r="G4" s="243">
        <v>0.56999999999999995</v>
      </c>
      <c r="H4" s="243">
        <v>0.6</v>
      </c>
      <c r="I4" s="243">
        <v>0.7</v>
      </c>
      <c r="J4" s="253">
        <v>0.47</v>
      </c>
      <c r="K4" s="243">
        <v>1.22</v>
      </c>
      <c r="L4" s="243">
        <v>1.33</v>
      </c>
      <c r="M4" s="243">
        <v>1.56</v>
      </c>
      <c r="N4" s="253">
        <v>0.47</v>
      </c>
      <c r="O4" s="243">
        <v>3.89</v>
      </c>
      <c r="P4" s="243">
        <v>4.5199999999999996</v>
      </c>
      <c r="Q4" s="243">
        <v>5.89</v>
      </c>
      <c r="R4" s="253">
        <v>0.47</v>
      </c>
    </row>
    <row r="5" spans="1:18">
      <c r="B5" s="242">
        <v>2</v>
      </c>
      <c r="C5" s="197">
        <v>1.32</v>
      </c>
      <c r="D5" s="243">
        <v>1.5</v>
      </c>
      <c r="E5" s="243">
        <v>0.49</v>
      </c>
      <c r="F5" s="253">
        <v>0.47</v>
      </c>
      <c r="G5" s="243">
        <v>2.94</v>
      </c>
      <c r="H5" s="243">
        <v>3.18</v>
      </c>
      <c r="I5" s="243">
        <v>0.7</v>
      </c>
      <c r="J5" s="253">
        <v>0.47</v>
      </c>
      <c r="K5" s="243">
        <v>7.73</v>
      </c>
      <c r="L5" s="243">
        <v>1.29</v>
      </c>
      <c r="M5" s="243">
        <v>1.63</v>
      </c>
      <c r="N5" s="253">
        <v>0.47</v>
      </c>
      <c r="O5" s="243">
        <v>3.88</v>
      </c>
      <c r="P5" s="243">
        <v>3.84</v>
      </c>
      <c r="Q5" s="243">
        <v>5.57</v>
      </c>
      <c r="R5" s="253">
        <v>0.47</v>
      </c>
    </row>
    <row r="6" spans="1:18">
      <c r="B6" s="242">
        <v>3</v>
      </c>
      <c r="C6" s="197">
        <v>1.6</v>
      </c>
      <c r="D6" s="243">
        <v>1.45</v>
      </c>
      <c r="E6" s="243">
        <v>2.39</v>
      </c>
      <c r="F6" s="253">
        <v>0.49</v>
      </c>
      <c r="G6" s="243">
        <v>2.21</v>
      </c>
      <c r="H6" s="243">
        <v>2.48</v>
      </c>
      <c r="I6" s="243">
        <v>3.15</v>
      </c>
      <c r="J6" s="253">
        <v>0.49</v>
      </c>
      <c r="K6" s="243">
        <v>0.79</v>
      </c>
      <c r="L6" s="243">
        <v>0.9</v>
      </c>
      <c r="M6" s="243">
        <v>5.96</v>
      </c>
      <c r="N6" s="253">
        <v>0.49</v>
      </c>
      <c r="O6" s="243">
        <v>2.23</v>
      </c>
      <c r="P6" s="243">
        <v>2.37</v>
      </c>
      <c r="Q6" s="243">
        <v>3.66</v>
      </c>
      <c r="R6" s="253">
        <v>0.49</v>
      </c>
    </row>
    <row r="7" spans="1:18">
      <c r="B7" s="244">
        <v>4</v>
      </c>
      <c r="C7" s="197">
        <v>1.2</v>
      </c>
      <c r="D7" s="243">
        <v>1.1499999999999999</v>
      </c>
      <c r="E7" s="243">
        <v>1.35</v>
      </c>
      <c r="F7" s="253">
        <v>0.5</v>
      </c>
      <c r="G7" s="243">
        <v>0.61</v>
      </c>
      <c r="H7" s="243">
        <v>1.22</v>
      </c>
      <c r="I7" s="243">
        <v>2.21</v>
      </c>
      <c r="J7" s="253">
        <v>0.5</v>
      </c>
      <c r="K7" s="243">
        <v>3.34</v>
      </c>
      <c r="L7" s="243">
        <v>1.05</v>
      </c>
      <c r="M7" s="243">
        <v>1.38</v>
      </c>
      <c r="N7" s="253">
        <v>0.5</v>
      </c>
      <c r="O7" s="243">
        <v>7.17</v>
      </c>
      <c r="P7" s="243">
        <v>3.34</v>
      </c>
      <c r="Q7" s="243">
        <v>3.83</v>
      </c>
      <c r="R7" s="253">
        <v>0.5</v>
      </c>
    </row>
    <row r="8" spans="1:18">
      <c r="B8" s="244">
        <v>5</v>
      </c>
      <c r="C8" s="197">
        <v>1.62</v>
      </c>
      <c r="D8" s="243">
        <v>2.36</v>
      </c>
      <c r="E8" s="243">
        <v>2.7</v>
      </c>
      <c r="F8" s="253">
        <v>0.55000000000000004</v>
      </c>
      <c r="G8" s="243">
        <v>1.89</v>
      </c>
      <c r="H8" s="243">
        <v>3.04</v>
      </c>
      <c r="I8" s="243">
        <v>3.98</v>
      </c>
      <c r="J8" s="253">
        <v>0.55000000000000004</v>
      </c>
      <c r="K8" s="243">
        <v>4.4400000000000004</v>
      </c>
      <c r="L8" s="243">
        <v>2.0099999999999998</v>
      </c>
      <c r="M8" s="243">
        <v>7.04</v>
      </c>
      <c r="N8" s="253">
        <v>0.55000000000000004</v>
      </c>
      <c r="O8" s="243">
        <v>8.64</v>
      </c>
      <c r="P8" s="243">
        <v>7.62</v>
      </c>
      <c r="Q8" s="243">
        <v>3.87</v>
      </c>
      <c r="R8" s="253">
        <v>0.55000000000000004</v>
      </c>
    </row>
    <row r="9" spans="1:18">
      <c r="B9" s="244">
        <v>6</v>
      </c>
      <c r="C9" s="197">
        <v>3.36</v>
      </c>
      <c r="D9" s="243">
        <v>4.08</v>
      </c>
      <c r="E9" s="243">
        <v>3.83</v>
      </c>
      <c r="F9" s="253">
        <v>4.3099999999999996</v>
      </c>
      <c r="G9" s="243">
        <v>4.09</v>
      </c>
      <c r="H9" s="243">
        <v>4.6100000000000003</v>
      </c>
      <c r="I9" s="243">
        <v>5.01</v>
      </c>
      <c r="J9" s="253">
        <v>6.05</v>
      </c>
      <c r="K9" s="243">
        <v>6.26</v>
      </c>
      <c r="L9" s="243">
        <v>4.4800000000000004</v>
      </c>
      <c r="M9" s="243">
        <v>6.18</v>
      </c>
      <c r="N9" s="253">
        <v>5.98</v>
      </c>
      <c r="O9" s="243">
        <v>7.92</v>
      </c>
      <c r="P9" s="243">
        <v>6.74</v>
      </c>
      <c r="Q9" s="243">
        <v>6.14</v>
      </c>
      <c r="R9" s="253">
        <v>4.29</v>
      </c>
    </row>
    <row r="10" spans="1:18">
      <c r="B10" s="244">
        <v>7</v>
      </c>
      <c r="C10" s="197">
        <v>4.2699999999999996</v>
      </c>
      <c r="D10" s="243">
        <v>4.0199999999999996</v>
      </c>
      <c r="E10" s="243">
        <v>5.92</v>
      </c>
      <c r="F10" s="253">
        <v>6.2</v>
      </c>
      <c r="G10" s="243">
        <v>4.21</v>
      </c>
      <c r="H10" s="243">
        <v>6.03</v>
      </c>
      <c r="I10" s="243">
        <v>9.67</v>
      </c>
      <c r="J10" s="253">
        <v>1.44</v>
      </c>
      <c r="K10" s="243">
        <v>7.68</v>
      </c>
      <c r="L10" s="243">
        <v>10.210000000000001</v>
      </c>
      <c r="M10" s="243">
        <v>10.19</v>
      </c>
      <c r="N10" s="253">
        <v>8.76</v>
      </c>
      <c r="O10" s="243">
        <v>8.35</v>
      </c>
      <c r="P10" s="243">
        <v>0.67</v>
      </c>
      <c r="Q10" s="243">
        <v>8.1</v>
      </c>
      <c r="R10" s="253">
        <v>2.98</v>
      </c>
    </row>
    <row r="11" spans="1:18">
      <c r="B11" s="244">
        <v>8</v>
      </c>
      <c r="C11" s="239">
        <v>3.21</v>
      </c>
      <c r="D11" s="243">
        <v>4.12</v>
      </c>
      <c r="E11" s="243">
        <v>5.0599999999999996</v>
      </c>
      <c r="F11" s="253">
        <v>4.87</v>
      </c>
      <c r="G11" s="243">
        <v>5.64</v>
      </c>
      <c r="H11" s="243">
        <v>6.93</v>
      </c>
      <c r="I11" s="243">
        <v>7.86</v>
      </c>
      <c r="J11" s="253">
        <v>7.63</v>
      </c>
      <c r="K11" s="243">
        <v>6.08</v>
      </c>
      <c r="L11" s="243">
        <v>7.62</v>
      </c>
      <c r="M11" s="243">
        <v>7.9</v>
      </c>
      <c r="N11" s="253">
        <v>6.06</v>
      </c>
      <c r="O11" s="243">
        <v>6.42</v>
      </c>
      <c r="P11" s="243">
        <v>7.77</v>
      </c>
      <c r="Q11" s="243">
        <v>6.77</v>
      </c>
      <c r="R11" s="253">
        <v>3.05</v>
      </c>
    </row>
    <row r="12" spans="1:18">
      <c r="B12" s="244">
        <v>9</v>
      </c>
      <c r="C12" s="197">
        <v>1.9</v>
      </c>
      <c r="D12" s="243">
        <v>4.16</v>
      </c>
      <c r="E12" s="243">
        <v>6.2</v>
      </c>
      <c r="F12" s="253">
        <v>6.62</v>
      </c>
      <c r="G12" s="243">
        <v>2.8</v>
      </c>
      <c r="H12" s="243">
        <v>0.85</v>
      </c>
      <c r="I12" s="243">
        <v>9.19</v>
      </c>
      <c r="J12" s="253">
        <v>9.1300000000000008</v>
      </c>
      <c r="K12" s="243">
        <v>7.9</v>
      </c>
      <c r="L12" s="243">
        <v>10.97</v>
      </c>
      <c r="M12" s="243">
        <v>10.050000000000001</v>
      </c>
      <c r="N12" s="253">
        <v>8.8000000000000007</v>
      </c>
      <c r="O12" s="243">
        <v>9.3699999999999992</v>
      </c>
      <c r="P12" s="243">
        <v>9.64</v>
      </c>
      <c r="Q12" s="243">
        <v>0.79</v>
      </c>
      <c r="R12" s="253">
        <v>4.72</v>
      </c>
    </row>
    <row r="13" spans="1:18">
      <c r="B13" s="244">
        <v>10</v>
      </c>
      <c r="C13" s="197">
        <v>1.86</v>
      </c>
      <c r="D13" s="243">
        <v>3.69</v>
      </c>
      <c r="E13" s="243">
        <v>4.71</v>
      </c>
      <c r="F13" s="253">
        <v>5.07</v>
      </c>
      <c r="G13" s="243">
        <v>4.8</v>
      </c>
      <c r="H13" s="243">
        <v>5.95</v>
      </c>
      <c r="I13" s="243">
        <v>7.95</v>
      </c>
      <c r="J13" s="253">
        <v>6.89</v>
      </c>
      <c r="K13" s="243">
        <v>10.81</v>
      </c>
      <c r="L13" s="243">
        <v>14.6</v>
      </c>
      <c r="M13" s="243">
        <v>10.91</v>
      </c>
      <c r="N13" s="253">
        <v>6.84</v>
      </c>
      <c r="O13" s="243">
        <v>24.68</v>
      </c>
      <c r="P13" s="243">
        <v>19.98</v>
      </c>
      <c r="Q13" s="243">
        <v>14.17</v>
      </c>
      <c r="R13" s="253">
        <v>5.48</v>
      </c>
    </row>
    <row r="14" spans="1:18">
      <c r="B14" s="242">
        <v>11</v>
      </c>
      <c r="C14" s="197">
        <v>1.1100000000000001</v>
      </c>
      <c r="D14" s="243">
        <v>1.1100000000000001</v>
      </c>
      <c r="E14" s="243">
        <v>1.1000000000000001</v>
      </c>
      <c r="F14" s="253">
        <v>1.1000000000000001</v>
      </c>
      <c r="G14" s="243">
        <v>1.91</v>
      </c>
      <c r="H14" s="243">
        <v>1.91</v>
      </c>
      <c r="I14" s="243">
        <v>1.95</v>
      </c>
      <c r="J14" s="253">
        <v>1.95</v>
      </c>
      <c r="K14" s="243">
        <v>1.38</v>
      </c>
      <c r="L14" s="243">
        <v>1.38</v>
      </c>
      <c r="M14" s="243">
        <v>6.57</v>
      </c>
      <c r="N14" s="253">
        <v>6.57</v>
      </c>
      <c r="O14" s="243">
        <v>10.43</v>
      </c>
      <c r="P14" s="243">
        <v>10.43</v>
      </c>
      <c r="Q14" s="243">
        <v>10.78</v>
      </c>
      <c r="R14" s="253">
        <v>10.78</v>
      </c>
    </row>
    <row r="15" spans="1:18">
      <c r="B15" s="244">
        <v>12</v>
      </c>
      <c r="C15" s="197">
        <v>1.04</v>
      </c>
      <c r="D15" s="243">
        <v>1.18</v>
      </c>
      <c r="E15" s="243">
        <v>1.76</v>
      </c>
      <c r="F15" s="253">
        <v>1.87</v>
      </c>
      <c r="G15" s="243">
        <v>1.6</v>
      </c>
      <c r="H15" s="243">
        <v>2.65</v>
      </c>
      <c r="I15" s="243">
        <v>3.22</v>
      </c>
      <c r="J15" s="253">
        <v>0.54</v>
      </c>
      <c r="K15" s="243">
        <v>0.57999999999999996</v>
      </c>
      <c r="L15" s="243">
        <v>5.7</v>
      </c>
      <c r="M15" s="243">
        <v>5.8</v>
      </c>
      <c r="N15" s="253">
        <v>5.14</v>
      </c>
      <c r="O15" s="243">
        <v>9.02</v>
      </c>
      <c r="P15" s="243">
        <v>8.51</v>
      </c>
      <c r="Q15" s="243">
        <v>7.12</v>
      </c>
      <c r="R15" s="253">
        <v>3.84</v>
      </c>
    </row>
    <row r="16" spans="1:18">
      <c r="B16" s="242">
        <v>13</v>
      </c>
      <c r="C16" s="197">
        <v>1.07</v>
      </c>
      <c r="D16" s="243">
        <v>1.21</v>
      </c>
      <c r="E16" s="243">
        <v>0.51</v>
      </c>
      <c r="F16" s="253">
        <v>0.49</v>
      </c>
      <c r="G16" s="243">
        <v>1.21</v>
      </c>
      <c r="H16" s="243">
        <v>2.56</v>
      </c>
      <c r="I16" s="243">
        <v>3.59</v>
      </c>
      <c r="J16" s="253">
        <v>0.49</v>
      </c>
      <c r="K16" s="243">
        <v>3.37</v>
      </c>
      <c r="L16" s="243">
        <v>8.42</v>
      </c>
      <c r="M16" s="243">
        <v>11.57</v>
      </c>
      <c r="N16" s="253">
        <v>0.49</v>
      </c>
      <c r="O16" s="243">
        <v>11.63</v>
      </c>
      <c r="P16" s="243">
        <v>12.97</v>
      </c>
      <c r="Q16" s="243">
        <v>9.93</v>
      </c>
      <c r="R16" s="253">
        <v>0.49</v>
      </c>
    </row>
    <row r="17" spans="1:18">
      <c r="B17" s="242">
        <v>14</v>
      </c>
      <c r="C17" s="197">
        <v>2.42</v>
      </c>
      <c r="D17" s="243">
        <v>4.08</v>
      </c>
      <c r="E17" s="243">
        <v>5.93</v>
      </c>
      <c r="F17" s="253">
        <v>6.59</v>
      </c>
      <c r="G17" s="243">
        <v>4.12</v>
      </c>
      <c r="H17" s="243">
        <v>8.61</v>
      </c>
      <c r="I17" s="243">
        <v>9.68</v>
      </c>
      <c r="J17" s="253">
        <v>8.3800000000000008</v>
      </c>
      <c r="K17" s="243">
        <v>7.65</v>
      </c>
      <c r="L17" s="243">
        <v>9.99</v>
      </c>
      <c r="M17" s="243">
        <v>10.08</v>
      </c>
      <c r="N17" s="253">
        <v>8.68</v>
      </c>
      <c r="O17" s="243">
        <v>8.34</v>
      </c>
      <c r="P17" s="243">
        <v>0.82</v>
      </c>
      <c r="Q17" s="243">
        <v>8.43</v>
      </c>
      <c r="R17" s="253">
        <v>3.03</v>
      </c>
    </row>
    <row r="18" spans="1:18">
      <c r="B18" s="244">
        <v>15</v>
      </c>
      <c r="C18" s="197">
        <v>1.2</v>
      </c>
      <c r="D18" s="243">
        <v>1.95</v>
      </c>
      <c r="E18" s="243">
        <v>1.71</v>
      </c>
      <c r="F18" s="253">
        <v>4.45</v>
      </c>
      <c r="G18" s="243">
        <v>1.66</v>
      </c>
      <c r="H18" s="243">
        <v>1.23</v>
      </c>
      <c r="I18" s="243">
        <v>2.17</v>
      </c>
      <c r="J18" s="253">
        <v>6.55</v>
      </c>
      <c r="K18" s="243">
        <v>3.69</v>
      </c>
      <c r="L18" s="243">
        <v>0.69</v>
      </c>
      <c r="M18" s="243">
        <v>8.9600000000000009</v>
      </c>
      <c r="N18" s="253">
        <v>5.94</v>
      </c>
      <c r="O18" s="243">
        <v>10.48</v>
      </c>
      <c r="P18" s="243">
        <v>11.9</v>
      </c>
      <c r="Q18" s="243">
        <v>6.56</v>
      </c>
      <c r="R18" s="253">
        <v>5.75</v>
      </c>
    </row>
    <row r="19" spans="1:18">
      <c r="B19" s="242">
        <v>16</v>
      </c>
      <c r="C19" s="197">
        <v>1.1599999999999999</v>
      </c>
      <c r="D19" s="243">
        <v>3.04</v>
      </c>
      <c r="E19" s="243">
        <v>4.3099999999999996</v>
      </c>
      <c r="F19" s="253">
        <v>4.3099999999999996</v>
      </c>
      <c r="G19" s="243">
        <v>3.27</v>
      </c>
      <c r="H19" s="243">
        <v>9.85</v>
      </c>
      <c r="I19" s="243">
        <v>13.85</v>
      </c>
      <c r="J19" s="253">
        <v>13.85</v>
      </c>
      <c r="K19" s="243">
        <v>12.7</v>
      </c>
      <c r="L19" s="243">
        <v>18.579999999999998</v>
      </c>
      <c r="M19" s="243">
        <v>12.78</v>
      </c>
      <c r="N19" s="253">
        <v>12.78</v>
      </c>
      <c r="O19" s="243">
        <v>17.260000000000002</v>
      </c>
      <c r="P19" s="243">
        <v>9.32</v>
      </c>
      <c r="Q19" s="243">
        <v>9.19</v>
      </c>
      <c r="R19" s="253">
        <v>9.19</v>
      </c>
    </row>
    <row r="20" spans="1:18">
      <c r="B20" s="242">
        <v>17</v>
      </c>
      <c r="C20" s="239">
        <v>2.2999999999999998</v>
      </c>
      <c r="D20" s="243">
        <v>2.2999999999999998</v>
      </c>
      <c r="E20" s="243">
        <v>2.31</v>
      </c>
      <c r="F20" s="253">
        <v>2.31</v>
      </c>
      <c r="G20" s="243">
        <v>2.44</v>
      </c>
      <c r="H20" s="243">
        <v>2.44</v>
      </c>
      <c r="I20" s="243">
        <v>2.44</v>
      </c>
      <c r="J20" s="253">
        <v>2.44</v>
      </c>
      <c r="K20" s="243">
        <v>2.48</v>
      </c>
      <c r="L20" s="243">
        <v>2.48</v>
      </c>
      <c r="M20" s="243">
        <v>2.44</v>
      </c>
      <c r="N20" s="253">
        <v>2.44</v>
      </c>
      <c r="O20" s="243">
        <v>2.87</v>
      </c>
      <c r="P20" s="243">
        <v>2.87</v>
      </c>
      <c r="Q20" s="243">
        <v>2.91</v>
      </c>
      <c r="R20" s="253">
        <v>2.91</v>
      </c>
    </row>
    <row r="21" spans="1:18">
      <c r="B21" s="244">
        <v>18</v>
      </c>
      <c r="C21" s="239">
        <v>3.38</v>
      </c>
      <c r="D21" s="243">
        <v>3.98</v>
      </c>
      <c r="E21" s="243">
        <v>4.74</v>
      </c>
      <c r="F21" s="253">
        <v>4.3899999999999997</v>
      </c>
      <c r="G21" s="243">
        <v>3.68</v>
      </c>
      <c r="H21" s="243">
        <v>4.47</v>
      </c>
      <c r="I21" s="243">
        <v>5.0599999999999996</v>
      </c>
      <c r="J21" s="253">
        <v>6</v>
      </c>
      <c r="K21" s="243">
        <v>5.69</v>
      </c>
      <c r="L21" s="243">
        <v>4.87</v>
      </c>
      <c r="M21" s="243">
        <v>0.61</v>
      </c>
      <c r="N21" s="253">
        <v>5.46</v>
      </c>
      <c r="O21" s="243">
        <v>9.36</v>
      </c>
      <c r="P21" s="243">
        <v>0.72</v>
      </c>
      <c r="Q21" s="243">
        <v>6.11</v>
      </c>
      <c r="R21" s="253">
        <v>4.05</v>
      </c>
    </row>
    <row r="22" spans="1:18">
      <c r="B22" s="244">
        <v>19</v>
      </c>
      <c r="C22" s="239">
        <v>1.84</v>
      </c>
      <c r="D22" s="243">
        <v>5.51</v>
      </c>
      <c r="E22" s="243">
        <v>6.2</v>
      </c>
      <c r="F22" s="253">
        <v>7.26</v>
      </c>
      <c r="G22" s="243">
        <v>6.86</v>
      </c>
      <c r="H22" s="243">
        <v>11.47</v>
      </c>
      <c r="I22" s="243">
        <v>12.58</v>
      </c>
      <c r="J22" s="253">
        <v>10.51</v>
      </c>
      <c r="K22" s="243">
        <v>16.670000000000002</v>
      </c>
      <c r="L22" s="243">
        <v>17.53</v>
      </c>
      <c r="M22" s="243">
        <v>15.11</v>
      </c>
      <c r="N22" s="253">
        <v>10.94</v>
      </c>
      <c r="O22" s="243">
        <v>18.87</v>
      </c>
      <c r="P22" s="243">
        <v>0.85</v>
      </c>
      <c r="Q22" s="243">
        <v>8.81</v>
      </c>
      <c r="R22" s="253">
        <v>3.03</v>
      </c>
    </row>
    <row r="23" spans="1:18">
      <c r="B23" s="244">
        <v>20</v>
      </c>
      <c r="C23" s="197">
        <v>1.82</v>
      </c>
      <c r="D23" s="243">
        <v>3.7</v>
      </c>
      <c r="E23" s="243">
        <v>4.45</v>
      </c>
      <c r="F23" s="253">
        <v>5.42</v>
      </c>
      <c r="G23" s="243">
        <v>4.21</v>
      </c>
      <c r="H23" s="243">
        <v>7.11</v>
      </c>
      <c r="I23" s="243">
        <v>8.6</v>
      </c>
      <c r="J23" s="253">
        <v>7.92</v>
      </c>
      <c r="K23" s="243">
        <v>7.63</v>
      </c>
      <c r="L23" s="243">
        <v>8.25</v>
      </c>
      <c r="M23" s="243">
        <v>8.3699999999999992</v>
      </c>
      <c r="N23" s="253">
        <v>7.57</v>
      </c>
      <c r="O23" s="243">
        <v>8.92</v>
      </c>
      <c r="P23" s="245">
        <v>0.45</v>
      </c>
      <c r="Q23" s="243">
        <v>3.32</v>
      </c>
      <c r="R23" s="253">
        <v>3.02</v>
      </c>
    </row>
    <row r="24" spans="1:18">
      <c r="B24" s="244">
        <v>21</v>
      </c>
      <c r="C24" s="239">
        <v>2.4300000000000002</v>
      </c>
      <c r="D24" s="243">
        <v>3.71</v>
      </c>
      <c r="E24" s="243">
        <v>4.72</v>
      </c>
      <c r="F24" s="253">
        <v>5.0199999999999996</v>
      </c>
      <c r="G24" s="243">
        <v>3.73</v>
      </c>
      <c r="H24" s="243">
        <v>6.06</v>
      </c>
      <c r="I24" s="243">
        <v>7.61</v>
      </c>
      <c r="J24" s="253">
        <v>6.51</v>
      </c>
      <c r="K24" s="243">
        <v>14.41</v>
      </c>
      <c r="L24" s="243">
        <v>13.44</v>
      </c>
      <c r="M24" s="243">
        <v>10.119999999999999</v>
      </c>
      <c r="N24" s="253">
        <v>6.97</v>
      </c>
      <c r="O24" s="245">
        <v>25</v>
      </c>
      <c r="P24" s="243">
        <v>21.27</v>
      </c>
      <c r="Q24" s="243">
        <v>14.71</v>
      </c>
      <c r="R24" s="253">
        <v>5.8</v>
      </c>
    </row>
    <row r="25" spans="1:18">
      <c r="A25" s="48"/>
      <c r="B25" s="246">
        <v>22</v>
      </c>
      <c r="C25" s="249">
        <v>1.08</v>
      </c>
      <c r="D25" s="247">
        <v>2.86</v>
      </c>
      <c r="E25" s="247">
        <v>4.0999999999999996</v>
      </c>
      <c r="F25" s="254">
        <v>4.0999999999999996</v>
      </c>
      <c r="G25" s="247">
        <v>3.47</v>
      </c>
      <c r="H25" s="247">
        <v>9.3699999999999992</v>
      </c>
      <c r="I25" s="247">
        <v>13.7</v>
      </c>
      <c r="J25" s="254">
        <v>13.7</v>
      </c>
      <c r="K25" s="247">
        <v>12.58</v>
      </c>
      <c r="L25" s="247">
        <v>17.899999999999999</v>
      </c>
      <c r="M25" s="247">
        <v>12.24</v>
      </c>
      <c r="N25" s="254">
        <v>12.24</v>
      </c>
      <c r="O25" s="247">
        <v>17.579999999999998</v>
      </c>
      <c r="P25" s="247">
        <v>9.1300000000000008</v>
      </c>
      <c r="Q25" s="247">
        <v>9.19</v>
      </c>
      <c r="R25" s="254">
        <v>9.19</v>
      </c>
    </row>
    <row r="26" spans="1:18">
      <c r="B26" s="248" t="s">
        <v>76</v>
      </c>
      <c r="C26" s="100">
        <f t="shared" ref="C26" si="0">MIN(C4:C25)</f>
        <v>1.04</v>
      </c>
      <c r="D26" s="82">
        <f t="shared" ref="D26:R26" si="1">MIN(D4:D25)</f>
        <v>1.1100000000000001</v>
      </c>
      <c r="E26" s="82">
        <f t="shared" si="1"/>
        <v>0.49</v>
      </c>
      <c r="F26" s="83">
        <f t="shared" si="1"/>
        <v>0.47</v>
      </c>
      <c r="G26" s="82">
        <f t="shared" si="1"/>
        <v>0.56999999999999995</v>
      </c>
      <c r="H26" s="82">
        <f t="shared" si="1"/>
        <v>0.6</v>
      </c>
      <c r="I26" s="82">
        <f t="shared" si="1"/>
        <v>0.7</v>
      </c>
      <c r="J26" s="83">
        <f t="shared" si="1"/>
        <v>0.47</v>
      </c>
      <c r="K26" s="82">
        <f t="shared" si="1"/>
        <v>0.57999999999999996</v>
      </c>
      <c r="L26" s="82">
        <f t="shared" si="1"/>
        <v>0.69</v>
      </c>
      <c r="M26" s="82">
        <f t="shared" si="1"/>
        <v>0.61</v>
      </c>
      <c r="N26" s="83">
        <f t="shared" si="1"/>
        <v>0.47</v>
      </c>
      <c r="O26" s="82">
        <f t="shared" si="1"/>
        <v>2.23</v>
      </c>
      <c r="P26" s="82">
        <f t="shared" si="1"/>
        <v>0.45</v>
      </c>
      <c r="Q26" s="82">
        <f t="shared" si="1"/>
        <v>0.79</v>
      </c>
      <c r="R26" s="83">
        <f t="shared" si="1"/>
        <v>0.47</v>
      </c>
    </row>
    <row r="27" spans="1:18">
      <c r="B27" s="248" t="s">
        <v>116</v>
      </c>
      <c r="C27" s="158">
        <f>AVERAGE(C4:C25)</f>
        <v>1.9354545454545453</v>
      </c>
      <c r="D27" s="144">
        <f>AVERAGE(D4:D25)</f>
        <v>2.8481818181818181</v>
      </c>
      <c r="E27" s="144">
        <f t="shared" ref="E27:R27" si="2">AVERAGE(E4:E25)</f>
        <v>3.4081818181818182</v>
      </c>
      <c r="F27" s="255">
        <f t="shared" si="2"/>
        <v>3.4936363636363637</v>
      </c>
      <c r="G27" s="144">
        <f t="shared" si="2"/>
        <v>3.0872727272727274</v>
      </c>
      <c r="H27" s="144">
        <f t="shared" si="2"/>
        <v>4.664545454545455</v>
      </c>
      <c r="I27" s="144">
        <f t="shared" si="2"/>
        <v>6.1304545454545458</v>
      </c>
      <c r="J27" s="255">
        <f t="shared" si="2"/>
        <v>5.1118181818181823</v>
      </c>
      <c r="K27" s="144">
        <f t="shared" si="2"/>
        <v>6.5945454545454547</v>
      </c>
      <c r="L27" s="144">
        <f t="shared" si="2"/>
        <v>7.4404545454545463</v>
      </c>
      <c r="M27" s="144">
        <f t="shared" si="2"/>
        <v>7.6113636363636372</v>
      </c>
      <c r="N27" s="255">
        <f t="shared" si="2"/>
        <v>5.6427272727272726</v>
      </c>
      <c r="O27" s="144">
        <f t="shared" si="2"/>
        <v>10.559545454545455</v>
      </c>
      <c r="P27" s="144">
        <f t="shared" si="2"/>
        <v>7.0786363636363641</v>
      </c>
      <c r="Q27" s="144">
        <f t="shared" si="2"/>
        <v>7.084090909090909</v>
      </c>
      <c r="R27" s="255">
        <f t="shared" si="2"/>
        <v>3.8218181818181818</v>
      </c>
    </row>
    <row r="28" spans="1:18">
      <c r="B28" s="248" t="s">
        <v>44</v>
      </c>
      <c r="C28" s="100">
        <f>MAX(C4:C25)</f>
        <v>4.2699999999999996</v>
      </c>
      <c r="D28" s="82">
        <f>MAX(D4:D25)</f>
        <v>5.51</v>
      </c>
      <c r="E28" s="82">
        <f t="shared" ref="E28:R28" si="3">MAX(E4:E25)</f>
        <v>6.2</v>
      </c>
      <c r="F28" s="83">
        <f t="shared" si="3"/>
        <v>7.26</v>
      </c>
      <c r="G28" s="82">
        <f t="shared" si="3"/>
        <v>6.86</v>
      </c>
      <c r="H28" s="82">
        <f t="shared" si="3"/>
        <v>11.47</v>
      </c>
      <c r="I28" s="82">
        <f t="shared" si="3"/>
        <v>13.85</v>
      </c>
      <c r="J28" s="83">
        <f t="shared" si="3"/>
        <v>13.85</v>
      </c>
      <c r="K28" s="82">
        <f t="shared" si="3"/>
        <v>16.670000000000002</v>
      </c>
      <c r="L28" s="82">
        <f t="shared" si="3"/>
        <v>18.579999999999998</v>
      </c>
      <c r="M28" s="82">
        <f t="shared" si="3"/>
        <v>15.11</v>
      </c>
      <c r="N28" s="83">
        <f t="shared" si="3"/>
        <v>12.78</v>
      </c>
      <c r="O28" s="82">
        <f t="shared" si="3"/>
        <v>25</v>
      </c>
      <c r="P28" s="82">
        <f t="shared" si="3"/>
        <v>21.27</v>
      </c>
      <c r="Q28" s="82">
        <f t="shared" si="3"/>
        <v>14.71</v>
      </c>
      <c r="R28" s="83">
        <f t="shared" si="3"/>
        <v>10.78</v>
      </c>
    </row>
    <row r="29" spans="1:18">
      <c r="B29" s="244"/>
      <c r="C29" s="244"/>
      <c r="D29" s="244"/>
      <c r="E29" s="244"/>
      <c r="F29" s="256"/>
      <c r="G29" s="244"/>
      <c r="H29" s="244"/>
      <c r="I29" s="244"/>
      <c r="J29" s="256"/>
      <c r="K29" s="244"/>
      <c r="L29" s="244"/>
      <c r="M29" s="244"/>
      <c r="N29" s="256"/>
      <c r="O29" s="244"/>
      <c r="P29" s="244"/>
      <c r="Q29" s="244"/>
      <c r="R29" s="256"/>
    </row>
    <row r="30" spans="1:18" ht="15">
      <c r="B30" s="244"/>
      <c r="C30" s="244"/>
      <c r="D30" s="241" t="s">
        <v>81</v>
      </c>
      <c r="E30" s="244"/>
      <c r="F30" s="256"/>
      <c r="G30" s="244"/>
      <c r="H30" s="244"/>
      <c r="I30" s="244"/>
      <c r="J30" s="256"/>
      <c r="K30" s="244"/>
      <c r="L30" s="244"/>
      <c r="M30" s="244"/>
      <c r="N30" s="256"/>
      <c r="O30" s="244"/>
      <c r="P30" s="244"/>
      <c r="Q30" s="244"/>
      <c r="R30" s="256"/>
    </row>
    <row r="31" spans="1:18" ht="15">
      <c r="A31" s="48"/>
      <c r="B31" s="250" t="s">
        <v>189</v>
      </c>
      <c r="C31" s="250" t="str">
        <f>C3</f>
        <v>w1c1</v>
      </c>
      <c r="D31" s="250" t="str">
        <f t="shared" ref="D31:R31" si="4">D3</f>
        <v>w4 c1</v>
      </c>
      <c r="E31" s="250" t="str">
        <f t="shared" si="4"/>
        <v>w16 c1</v>
      </c>
      <c r="F31" s="257" t="str">
        <f t="shared" si="4"/>
        <v>w64 c1</v>
      </c>
      <c r="G31" s="250" t="str">
        <f t="shared" si="4"/>
        <v>w1 c4</v>
      </c>
      <c r="H31" s="250" t="str">
        <f t="shared" si="4"/>
        <v>w4 c4</v>
      </c>
      <c r="I31" s="250" t="str">
        <f t="shared" si="4"/>
        <v>w16 c4</v>
      </c>
      <c r="J31" s="257" t="str">
        <f t="shared" si="4"/>
        <v>w64 c4</v>
      </c>
      <c r="K31" s="250" t="str">
        <f t="shared" si="4"/>
        <v>w1 c16</v>
      </c>
      <c r="L31" s="250" t="str">
        <f t="shared" si="4"/>
        <v>w4 c16</v>
      </c>
      <c r="M31" s="250" t="str">
        <f t="shared" si="4"/>
        <v>w16 c16</v>
      </c>
      <c r="N31" s="257" t="str">
        <f t="shared" si="4"/>
        <v>w64 c16</v>
      </c>
      <c r="O31" s="250" t="str">
        <f t="shared" si="4"/>
        <v>w1 c64</v>
      </c>
      <c r="P31" s="250" t="str">
        <f t="shared" si="4"/>
        <v>w4 c64</v>
      </c>
      <c r="Q31" s="250" t="str">
        <f t="shared" si="4"/>
        <v>w16 c64</v>
      </c>
      <c r="R31" s="257" t="str">
        <f t="shared" si="4"/>
        <v>w64 c64</v>
      </c>
    </row>
    <row r="32" spans="1:18">
      <c r="A32" t="s">
        <v>192</v>
      </c>
      <c r="B32" s="242">
        <v>1</v>
      </c>
      <c r="C32" s="244">
        <f>C4*2</f>
        <v>2.78</v>
      </c>
      <c r="D32" s="244">
        <f>D4*2</f>
        <v>3</v>
      </c>
      <c r="E32" s="244">
        <f t="shared" ref="E32:Q32" si="5">E4*2</f>
        <v>0.98</v>
      </c>
      <c r="F32" s="256">
        <f t="shared" si="5"/>
        <v>0.94</v>
      </c>
      <c r="G32" s="244">
        <f t="shared" si="5"/>
        <v>1.1399999999999999</v>
      </c>
      <c r="H32" s="244">
        <f t="shared" si="5"/>
        <v>1.2</v>
      </c>
      <c r="I32" s="244">
        <f t="shared" si="5"/>
        <v>1.4</v>
      </c>
      <c r="J32" s="256">
        <f t="shared" si="5"/>
        <v>0.94</v>
      </c>
      <c r="K32" s="244">
        <f t="shared" si="5"/>
        <v>2.44</v>
      </c>
      <c r="L32" s="244">
        <f t="shared" si="5"/>
        <v>2.66</v>
      </c>
      <c r="M32" s="244">
        <f t="shared" si="5"/>
        <v>3.12</v>
      </c>
      <c r="N32" s="256">
        <f t="shared" si="5"/>
        <v>0.94</v>
      </c>
      <c r="O32" s="244">
        <f t="shared" si="5"/>
        <v>7.78</v>
      </c>
      <c r="P32" s="244">
        <f t="shared" si="5"/>
        <v>9.0399999999999991</v>
      </c>
      <c r="Q32" s="244">
        <f t="shared" si="5"/>
        <v>11.78</v>
      </c>
      <c r="R32" s="256">
        <f t="shared" ref="R32" si="6">R4*2</f>
        <v>0.94</v>
      </c>
    </row>
    <row r="33" spans="1:18">
      <c r="A33" t="s">
        <v>191</v>
      </c>
      <c r="B33" s="242">
        <v>2</v>
      </c>
      <c r="C33" s="244">
        <f>C5*2</f>
        <v>2.64</v>
      </c>
      <c r="D33" s="244">
        <f>D5*2</f>
        <v>3</v>
      </c>
      <c r="E33" s="244">
        <f t="shared" ref="E33:R33" si="7">E5*2</f>
        <v>0.98</v>
      </c>
      <c r="F33" s="256">
        <f t="shared" si="7"/>
        <v>0.94</v>
      </c>
      <c r="G33" s="244">
        <f t="shared" si="7"/>
        <v>5.88</v>
      </c>
      <c r="H33" s="244">
        <f t="shared" si="7"/>
        <v>6.36</v>
      </c>
      <c r="I33" s="244">
        <f t="shared" si="7"/>
        <v>1.4</v>
      </c>
      <c r="J33" s="256">
        <f t="shared" si="7"/>
        <v>0.94</v>
      </c>
      <c r="K33" s="244">
        <f t="shared" si="7"/>
        <v>15.46</v>
      </c>
      <c r="L33" s="244">
        <f t="shared" si="7"/>
        <v>2.58</v>
      </c>
      <c r="M33" s="244">
        <f t="shared" si="7"/>
        <v>3.26</v>
      </c>
      <c r="N33" s="256">
        <f t="shared" si="7"/>
        <v>0.94</v>
      </c>
      <c r="O33" s="244">
        <f t="shared" si="7"/>
        <v>7.76</v>
      </c>
      <c r="P33" s="244">
        <f t="shared" si="7"/>
        <v>7.68</v>
      </c>
      <c r="Q33" s="244">
        <f t="shared" si="7"/>
        <v>11.14</v>
      </c>
      <c r="R33" s="256">
        <f t="shared" si="7"/>
        <v>0.94</v>
      </c>
    </row>
    <row r="34" spans="1:18">
      <c r="A34" t="s">
        <v>194</v>
      </c>
      <c r="B34" s="242">
        <v>3</v>
      </c>
      <c r="C34" s="244">
        <f t="shared" ref="C34" si="8">C6*2</f>
        <v>3.2</v>
      </c>
      <c r="D34" s="244">
        <f t="shared" ref="D34:R34" si="9">D6*2</f>
        <v>2.9</v>
      </c>
      <c r="E34" s="244">
        <f t="shared" si="9"/>
        <v>4.78</v>
      </c>
      <c r="F34" s="256">
        <f t="shared" si="9"/>
        <v>0.98</v>
      </c>
      <c r="G34" s="244">
        <f t="shared" si="9"/>
        <v>4.42</v>
      </c>
      <c r="H34" s="244">
        <f t="shared" si="9"/>
        <v>4.96</v>
      </c>
      <c r="I34" s="244">
        <f t="shared" si="9"/>
        <v>6.3</v>
      </c>
      <c r="J34" s="256">
        <f t="shared" si="9"/>
        <v>0.98</v>
      </c>
      <c r="K34" s="244">
        <f t="shared" si="9"/>
        <v>1.58</v>
      </c>
      <c r="L34" s="244">
        <f t="shared" si="9"/>
        <v>1.8</v>
      </c>
      <c r="M34" s="244">
        <f t="shared" si="9"/>
        <v>11.92</v>
      </c>
      <c r="N34" s="256">
        <f t="shared" si="9"/>
        <v>0.98</v>
      </c>
      <c r="O34" s="244">
        <f t="shared" si="9"/>
        <v>4.46</v>
      </c>
      <c r="P34" s="244">
        <f t="shared" si="9"/>
        <v>4.74</v>
      </c>
      <c r="Q34" s="244">
        <f t="shared" si="9"/>
        <v>7.32</v>
      </c>
      <c r="R34" s="256">
        <f t="shared" si="9"/>
        <v>0.98</v>
      </c>
    </row>
    <row r="35" spans="1:18">
      <c r="B35" s="244">
        <v>4</v>
      </c>
      <c r="C35" s="244">
        <f t="shared" ref="C35" si="10">C7*2</f>
        <v>2.4</v>
      </c>
      <c r="D35" s="244">
        <f t="shared" ref="D35:R35" si="11">D7*2</f>
        <v>2.2999999999999998</v>
      </c>
      <c r="E35" s="244">
        <f t="shared" si="11"/>
        <v>2.7</v>
      </c>
      <c r="F35" s="256">
        <f t="shared" si="11"/>
        <v>1</v>
      </c>
      <c r="G35" s="244">
        <f t="shared" si="11"/>
        <v>1.22</v>
      </c>
      <c r="H35" s="244">
        <f t="shared" si="11"/>
        <v>2.44</v>
      </c>
      <c r="I35" s="244">
        <f t="shared" si="11"/>
        <v>4.42</v>
      </c>
      <c r="J35" s="256">
        <f t="shared" si="11"/>
        <v>1</v>
      </c>
      <c r="K35" s="244">
        <f t="shared" si="11"/>
        <v>6.68</v>
      </c>
      <c r="L35" s="244">
        <f t="shared" si="11"/>
        <v>2.1</v>
      </c>
      <c r="M35" s="244">
        <f t="shared" si="11"/>
        <v>2.76</v>
      </c>
      <c r="N35" s="256">
        <f t="shared" si="11"/>
        <v>1</v>
      </c>
      <c r="O35" s="244">
        <f t="shared" si="11"/>
        <v>14.34</v>
      </c>
      <c r="P35" s="244">
        <f t="shared" si="11"/>
        <v>6.68</v>
      </c>
      <c r="Q35" s="244">
        <f t="shared" si="11"/>
        <v>7.66</v>
      </c>
      <c r="R35" s="256">
        <f t="shared" si="11"/>
        <v>1</v>
      </c>
    </row>
    <row r="36" spans="1:18">
      <c r="A36" s="29" t="s">
        <v>193</v>
      </c>
      <c r="B36" s="244">
        <v>5</v>
      </c>
      <c r="C36" s="244">
        <f t="shared" ref="C36" si="12">C8*2</f>
        <v>3.24</v>
      </c>
      <c r="D36" s="244">
        <f t="shared" ref="D36:R36" si="13">D8*2</f>
        <v>4.72</v>
      </c>
      <c r="E36" s="244">
        <f t="shared" si="13"/>
        <v>5.4</v>
      </c>
      <c r="F36" s="256">
        <f t="shared" si="13"/>
        <v>1.1000000000000001</v>
      </c>
      <c r="G36" s="244">
        <f t="shared" si="13"/>
        <v>3.78</v>
      </c>
      <c r="H36" s="244">
        <f t="shared" si="13"/>
        <v>6.08</v>
      </c>
      <c r="I36" s="244">
        <f t="shared" si="13"/>
        <v>7.96</v>
      </c>
      <c r="J36" s="256">
        <f t="shared" si="13"/>
        <v>1.1000000000000001</v>
      </c>
      <c r="K36" s="244">
        <f t="shared" si="13"/>
        <v>8.8800000000000008</v>
      </c>
      <c r="L36" s="244">
        <f t="shared" si="13"/>
        <v>4.0199999999999996</v>
      </c>
      <c r="M36" s="244">
        <f t="shared" si="13"/>
        <v>14.08</v>
      </c>
      <c r="N36" s="256">
        <f t="shared" si="13"/>
        <v>1.1000000000000001</v>
      </c>
      <c r="O36" s="244">
        <f t="shared" si="13"/>
        <v>17.28</v>
      </c>
      <c r="P36" s="244">
        <f t="shared" si="13"/>
        <v>15.24</v>
      </c>
      <c r="Q36" s="244">
        <f t="shared" si="13"/>
        <v>7.74</v>
      </c>
      <c r="R36" s="256">
        <f t="shared" si="13"/>
        <v>1.1000000000000001</v>
      </c>
    </row>
    <row r="37" spans="1:18">
      <c r="B37" s="244">
        <v>6</v>
      </c>
      <c r="C37" s="244">
        <f t="shared" ref="C37" si="14">C9*2</f>
        <v>6.72</v>
      </c>
      <c r="D37" s="244">
        <f t="shared" ref="D37:R37" si="15">D9*2</f>
        <v>8.16</v>
      </c>
      <c r="E37" s="244">
        <f t="shared" si="15"/>
        <v>7.66</v>
      </c>
      <c r="F37" s="256">
        <f t="shared" si="15"/>
        <v>8.6199999999999992</v>
      </c>
      <c r="G37" s="244">
        <f t="shared" si="15"/>
        <v>8.18</v>
      </c>
      <c r="H37" s="244">
        <f t="shared" si="15"/>
        <v>9.2200000000000006</v>
      </c>
      <c r="I37" s="244">
        <f t="shared" si="15"/>
        <v>10.02</v>
      </c>
      <c r="J37" s="256">
        <f t="shared" si="15"/>
        <v>12.1</v>
      </c>
      <c r="K37" s="244">
        <f t="shared" si="15"/>
        <v>12.52</v>
      </c>
      <c r="L37" s="244">
        <f t="shared" si="15"/>
        <v>8.9600000000000009</v>
      </c>
      <c r="M37" s="244">
        <f t="shared" si="15"/>
        <v>12.36</v>
      </c>
      <c r="N37" s="256">
        <f t="shared" si="15"/>
        <v>11.96</v>
      </c>
      <c r="O37" s="244">
        <f t="shared" si="15"/>
        <v>15.84</v>
      </c>
      <c r="P37" s="244">
        <f t="shared" si="15"/>
        <v>13.48</v>
      </c>
      <c r="Q37" s="244">
        <f t="shared" si="15"/>
        <v>12.28</v>
      </c>
      <c r="R37" s="256">
        <f t="shared" si="15"/>
        <v>8.58</v>
      </c>
    </row>
    <row r="38" spans="1:18">
      <c r="B38" s="244">
        <v>7</v>
      </c>
      <c r="C38" s="244">
        <f t="shared" ref="C38" si="16">C10*2</f>
        <v>8.5399999999999991</v>
      </c>
      <c r="D38" s="244">
        <f t="shared" ref="D38:R38" si="17">D10*2</f>
        <v>8.0399999999999991</v>
      </c>
      <c r="E38" s="244">
        <f t="shared" si="17"/>
        <v>11.84</v>
      </c>
      <c r="F38" s="256">
        <f t="shared" si="17"/>
        <v>12.4</v>
      </c>
      <c r="G38" s="244">
        <f t="shared" si="17"/>
        <v>8.42</v>
      </c>
      <c r="H38" s="244">
        <f t="shared" si="17"/>
        <v>12.06</v>
      </c>
      <c r="I38" s="244">
        <f t="shared" si="17"/>
        <v>19.34</v>
      </c>
      <c r="J38" s="256">
        <f t="shared" si="17"/>
        <v>2.88</v>
      </c>
      <c r="K38" s="244">
        <f t="shared" si="17"/>
        <v>15.36</v>
      </c>
      <c r="L38" s="244">
        <f t="shared" si="17"/>
        <v>20.420000000000002</v>
      </c>
      <c r="M38" s="244">
        <f t="shared" si="17"/>
        <v>20.38</v>
      </c>
      <c r="N38" s="256">
        <f t="shared" si="17"/>
        <v>17.52</v>
      </c>
      <c r="O38" s="244">
        <f t="shared" si="17"/>
        <v>16.7</v>
      </c>
      <c r="P38" s="244">
        <f t="shared" si="17"/>
        <v>1.34</v>
      </c>
      <c r="Q38" s="244">
        <f t="shared" si="17"/>
        <v>16.2</v>
      </c>
      <c r="R38" s="256">
        <f t="shared" si="17"/>
        <v>5.96</v>
      </c>
    </row>
    <row r="39" spans="1:18">
      <c r="B39" s="244">
        <v>8</v>
      </c>
      <c r="C39" s="244">
        <f t="shared" ref="C39" si="18">C11*2</f>
        <v>6.42</v>
      </c>
      <c r="D39" s="244">
        <f t="shared" ref="D39:R39" si="19">D11*2</f>
        <v>8.24</v>
      </c>
      <c r="E39" s="244">
        <f t="shared" si="19"/>
        <v>10.119999999999999</v>
      </c>
      <c r="F39" s="256">
        <f t="shared" si="19"/>
        <v>9.74</v>
      </c>
      <c r="G39" s="244">
        <f t="shared" si="19"/>
        <v>11.28</v>
      </c>
      <c r="H39" s="244">
        <f t="shared" si="19"/>
        <v>13.86</v>
      </c>
      <c r="I39" s="244">
        <f t="shared" si="19"/>
        <v>15.72</v>
      </c>
      <c r="J39" s="256">
        <f t="shared" si="19"/>
        <v>15.26</v>
      </c>
      <c r="K39" s="244">
        <f t="shared" si="19"/>
        <v>12.16</v>
      </c>
      <c r="L39" s="244">
        <f t="shared" si="19"/>
        <v>15.24</v>
      </c>
      <c r="M39" s="244">
        <f t="shared" si="19"/>
        <v>15.8</v>
      </c>
      <c r="N39" s="256">
        <f t="shared" si="19"/>
        <v>12.12</v>
      </c>
      <c r="O39" s="244">
        <f t="shared" si="19"/>
        <v>12.84</v>
      </c>
      <c r="P39" s="244">
        <f t="shared" si="19"/>
        <v>15.54</v>
      </c>
      <c r="Q39" s="244">
        <f t="shared" si="19"/>
        <v>13.54</v>
      </c>
      <c r="R39" s="256">
        <f t="shared" si="19"/>
        <v>6.1</v>
      </c>
    </row>
    <row r="40" spans="1:18">
      <c r="B40" s="244">
        <v>9</v>
      </c>
      <c r="C40" s="244">
        <f t="shared" ref="C40" si="20">C12*2</f>
        <v>3.8</v>
      </c>
      <c r="D40" s="244">
        <f t="shared" ref="D40:R40" si="21">D12*2</f>
        <v>8.32</v>
      </c>
      <c r="E40" s="244">
        <f t="shared" si="21"/>
        <v>12.4</v>
      </c>
      <c r="F40" s="256">
        <f t="shared" si="21"/>
        <v>13.24</v>
      </c>
      <c r="G40" s="244">
        <f t="shared" si="21"/>
        <v>5.6</v>
      </c>
      <c r="H40" s="244">
        <f t="shared" si="21"/>
        <v>1.7</v>
      </c>
      <c r="I40" s="244">
        <f t="shared" si="21"/>
        <v>18.38</v>
      </c>
      <c r="J40" s="256">
        <f t="shared" si="21"/>
        <v>18.260000000000002</v>
      </c>
      <c r="K40" s="244">
        <f t="shared" si="21"/>
        <v>15.8</v>
      </c>
      <c r="L40" s="244">
        <f t="shared" si="21"/>
        <v>21.94</v>
      </c>
      <c r="M40" s="244">
        <f t="shared" si="21"/>
        <v>20.100000000000001</v>
      </c>
      <c r="N40" s="256">
        <f t="shared" si="21"/>
        <v>17.600000000000001</v>
      </c>
      <c r="O40" s="244">
        <f t="shared" si="21"/>
        <v>18.739999999999998</v>
      </c>
      <c r="P40" s="244">
        <f t="shared" si="21"/>
        <v>19.28</v>
      </c>
      <c r="Q40" s="244">
        <f t="shared" si="21"/>
        <v>1.58</v>
      </c>
      <c r="R40" s="256">
        <f t="shared" si="21"/>
        <v>9.44</v>
      </c>
    </row>
    <row r="41" spans="1:18">
      <c r="B41" s="244">
        <v>10</v>
      </c>
      <c r="C41" s="244">
        <f t="shared" ref="C41" si="22">C13*2</f>
        <v>3.72</v>
      </c>
      <c r="D41" s="244">
        <f t="shared" ref="D41:R41" si="23">D13*2</f>
        <v>7.38</v>
      </c>
      <c r="E41" s="244">
        <f t="shared" si="23"/>
        <v>9.42</v>
      </c>
      <c r="F41" s="256">
        <f t="shared" si="23"/>
        <v>10.14</v>
      </c>
      <c r="G41" s="244">
        <f t="shared" si="23"/>
        <v>9.6</v>
      </c>
      <c r="H41" s="244">
        <f t="shared" si="23"/>
        <v>11.9</v>
      </c>
      <c r="I41" s="244">
        <f t="shared" si="23"/>
        <v>15.9</v>
      </c>
      <c r="J41" s="256">
        <f t="shared" si="23"/>
        <v>13.78</v>
      </c>
      <c r="K41" s="244">
        <f t="shared" si="23"/>
        <v>21.62</v>
      </c>
      <c r="L41" s="244">
        <f t="shared" si="23"/>
        <v>29.2</v>
      </c>
      <c r="M41" s="244">
        <f t="shared" si="23"/>
        <v>21.82</v>
      </c>
      <c r="N41" s="256">
        <f t="shared" si="23"/>
        <v>13.68</v>
      </c>
      <c r="O41" s="244">
        <f t="shared" si="23"/>
        <v>49.36</v>
      </c>
      <c r="P41" s="244">
        <f t="shared" si="23"/>
        <v>39.96</v>
      </c>
      <c r="Q41" s="244">
        <f t="shared" si="23"/>
        <v>28.34</v>
      </c>
      <c r="R41" s="256">
        <f t="shared" si="23"/>
        <v>10.96</v>
      </c>
    </row>
    <row r="42" spans="1:18">
      <c r="B42" s="242">
        <v>11</v>
      </c>
      <c r="C42" s="244">
        <f t="shared" ref="C42" si="24">C14*2</f>
        <v>2.2200000000000002</v>
      </c>
      <c r="D42" s="244">
        <f t="shared" ref="D42:R42" si="25">D14*2</f>
        <v>2.2200000000000002</v>
      </c>
      <c r="E42" s="244">
        <f t="shared" si="25"/>
        <v>2.2000000000000002</v>
      </c>
      <c r="F42" s="256">
        <f t="shared" si="25"/>
        <v>2.2000000000000002</v>
      </c>
      <c r="G42" s="244">
        <f t="shared" si="25"/>
        <v>3.82</v>
      </c>
      <c r="H42" s="244">
        <f t="shared" si="25"/>
        <v>3.82</v>
      </c>
      <c r="I42" s="244">
        <f t="shared" si="25"/>
        <v>3.9</v>
      </c>
      <c r="J42" s="256">
        <f t="shared" si="25"/>
        <v>3.9</v>
      </c>
      <c r="K42" s="244">
        <f t="shared" si="25"/>
        <v>2.76</v>
      </c>
      <c r="L42" s="244">
        <f t="shared" si="25"/>
        <v>2.76</v>
      </c>
      <c r="M42" s="244">
        <f t="shared" si="25"/>
        <v>13.14</v>
      </c>
      <c r="N42" s="256">
        <f t="shared" si="25"/>
        <v>13.14</v>
      </c>
      <c r="O42" s="244">
        <f t="shared" si="25"/>
        <v>20.86</v>
      </c>
      <c r="P42" s="244">
        <f t="shared" si="25"/>
        <v>20.86</v>
      </c>
      <c r="Q42" s="244">
        <f t="shared" si="25"/>
        <v>21.56</v>
      </c>
      <c r="R42" s="256">
        <f t="shared" si="25"/>
        <v>21.56</v>
      </c>
    </row>
    <row r="43" spans="1:18">
      <c r="B43" s="244">
        <v>12</v>
      </c>
      <c r="C43" s="244">
        <f t="shared" ref="C43" si="26">C15*2</f>
        <v>2.08</v>
      </c>
      <c r="D43" s="244">
        <f t="shared" ref="D43:R43" si="27">D15*2</f>
        <v>2.36</v>
      </c>
      <c r="E43" s="244">
        <f t="shared" si="27"/>
        <v>3.52</v>
      </c>
      <c r="F43" s="256">
        <f t="shared" si="27"/>
        <v>3.74</v>
      </c>
      <c r="G43" s="244">
        <f t="shared" si="27"/>
        <v>3.2</v>
      </c>
      <c r="H43" s="244">
        <f t="shared" si="27"/>
        <v>5.3</v>
      </c>
      <c r="I43" s="244">
        <f t="shared" si="27"/>
        <v>6.44</v>
      </c>
      <c r="J43" s="256">
        <f t="shared" si="27"/>
        <v>1.08</v>
      </c>
      <c r="K43" s="244">
        <f t="shared" si="27"/>
        <v>1.1599999999999999</v>
      </c>
      <c r="L43" s="244">
        <f t="shared" si="27"/>
        <v>11.4</v>
      </c>
      <c r="M43" s="244">
        <f t="shared" si="27"/>
        <v>11.6</v>
      </c>
      <c r="N43" s="256">
        <f t="shared" si="27"/>
        <v>10.28</v>
      </c>
      <c r="O43" s="244">
        <f t="shared" si="27"/>
        <v>18.04</v>
      </c>
      <c r="P43" s="244">
        <f t="shared" si="27"/>
        <v>17.02</v>
      </c>
      <c r="Q43" s="244">
        <f t="shared" si="27"/>
        <v>14.24</v>
      </c>
      <c r="R43" s="256">
        <f t="shared" si="27"/>
        <v>7.68</v>
      </c>
    </row>
    <row r="44" spans="1:18">
      <c r="B44" s="242">
        <v>13</v>
      </c>
      <c r="C44" s="244">
        <f t="shared" ref="C44" si="28">C16*2</f>
        <v>2.14</v>
      </c>
      <c r="D44" s="244">
        <f t="shared" ref="D44:R44" si="29">D16*2</f>
        <v>2.42</v>
      </c>
      <c r="E44" s="244">
        <f t="shared" si="29"/>
        <v>1.02</v>
      </c>
      <c r="F44" s="256">
        <f t="shared" si="29"/>
        <v>0.98</v>
      </c>
      <c r="G44" s="244">
        <f t="shared" si="29"/>
        <v>2.42</v>
      </c>
      <c r="H44" s="244">
        <f t="shared" si="29"/>
        <v>5.12</v>
      </c>
      <c r="I44" s="244">
        <f t="shared" si="29"/>
        <v>7.18</v>
      </c>
      <c r="J44" s="256">
        <f t="shared" si="29"/>
        <v>0.98</v>
      </c>
      <c r="K44" s="244">
        <f t="shared" si="29"/>
        <v>6.74</v>
      </c>
      <c r="L44" s="244">
        <f t="shared" si="29"/>
        <v>16.84</v>
      </c>
      <c r="M44" s="244">
        <f t="shared" si="29"/>
        <v>23.14</v>
      </c>
      <c r="N44" s="256">
        <f t="shared" si="29"/>
        <v>0.98</v>
      </c>
      <c r="O44" s="244">
        <f t="shared" si="29"/>
        <v>23.26</v>
      </c>
      <c r="P44" s="244">
        <f t="shared" si="29"/>
        <v>25.94</v>
      </c>
      <c r="Q44" s="244">
        <f t="shared" si="29"/>
        <v>19.86</v>
      </c>
      <c r="R44" s="256">
        <f t="shared" si="29"/>
        <v>0.98</v>
      </c>
    </row>
    <row r="45" spans="1:18">
      <c r="B45" s="242">
        <v>14</v>
      </c>
      <c r="C45" s="244">
        <f t="shared" ref="C45" si="30">C17*2</f>
        <v>4.84</v>
      </c>
      <c r="D45" s="244">
        <f t="shared" ref="D45:R45" si="31">D17*2</f>
        <v>8.16</v>
      </c>
      <c r="E45" s="244">
        <f t="shared" si="31"/>
        <v>11.86</v>
      </c>
      <c r="F45" s="256">
        <f t="shared" si="31"/>
        <v>13.18</v>
      </c>
      <c r="G45" s="244">
        <f t="shared" si="31"/>
        <v>8.24</v>
      </c>
      <c r="H45" s="244">
        <f t="shared" si="31"/>
        <v>17.22</v>
      </c>
      <c r="I45" s="244">
        <f t="shared" si="31"/>
        <v>19.36</v>
      </c>
      <c r="J45" s="256">
        <f t="shared" si="31"/>
        <v>16.760000000000002</v>
      </c>
      <c r="K45" s="244">
        <f t="shared" si="31"/>
        <v>15.3</v>
      </c>
      <c r="L45" s="244">
        <f t="shared" si="31"/>
        <v>19.98</v>
      </c>
      <c r="M45" s="244">
        <f t="shared" si="31"/>
        <v>20.16</v>
      </c>
      <c r="N45" s="256">
        <f t="shared" si="31"/>
        <v>17.36</v>
      </c>
      <c r="O45" s="244">
        <f t="shared" si="31"/>
        <v>16.68</v>
      </c>
      <c r="P45" s="244">
        <f t="shared" si="31"/>
        <v>1.64</v>
      </c>
      <c r="Q45" s="244">
        <f t="shared" si="31"/>
        <v>16.86</v>
      </c>
      <c r="R45" s="256">
        <f t="shared" si="31"/>
        <v>6.06</v>
      </c>
    </row>
    <row r="46" spans="1:18">
      <c r="B46" s="244">
        <v>15</v>
      </c>
      <c r="C46" s="244">
        <f t="shared" ref="C46" si="32">C18*2</f>
        <v>2.4</v>
      </c>
      <c r="D46" s="244">
        <f t="shared" ref="D46:R46" si="33">D18*2</f>
        <v>3.9</v>
      </c>
      <c r="E46" s="244">
        <f t="shared" si="33"/>
        <v>3.42</v>
      </c>
      <c r="F46" s="256">
        <f t="shared" si="33"/>
        <v>8.9</v>
      </c>
      <c r="G46" s="244">
        <f t="shared" si="33"/>
        <v>3.32</v>
      </c>
      <c r="H46" s="244">
        <f t="shared" si="33"/>
        <v>2.46</v>
      </c>
      <c r="I46" s="244">
        <f t="shared" si="33"/>
        <v>4.34</v>
      </c>
      <c r="J46" s="256">
        <f t="shared" si="33"/>
        <v>13.1</v>
      </c>
      <c r="K46" s="244">
        <f t="shared" si="33"/>
        <v>7.38</v>
      </c>
      <c r="L46" s="244">
        <f t="shared" si="33"/>
        <v>1.38</v>
      </c>
      <c r="M46" s="244">
        <f t="shared" si="33"/>
        <v>17.920000000000002</v>
      </c>
      <c r="N46" s="256">
        <f t="shared" si="33"/>
        <v>11.88</v>
      </c>
      <c r="O46" s="244">
        <f t="shared" si="33"/>
        <v>20.96</v>
      </c>
      <c r="P46" s="244">
        <f t="shared" si="33"/>
        <v>23.8</v>
      </c>
      <c r="Q46" s="244">
        <f t="shared" si="33"/>
        <v>13.12</v>
      </c>
      <c r="R46" s="256">
        <f t="shared" si="33"/>
        <v>11.5</v>
      </c>
    </row>
    <row r="47" spans="1:18">
      <c r="B47" s="242">
        <v>16</v>
      </c>
      <c r="C47" s="244">
        <f t="shared" ref="C47" si="34">C19*2</f>
        <v>2.3199999999999998</v>
      </c>
      <c r="D47" s="244">
        <f t="shared" ref="D47:R47" si="35">D19*2</f>
        <v>6.08</v>
      </c>
      <c r="E47" s="244">
        <f t="shared" si="35"/>
        <v>8.6199999999999992</v>
      </c>
      <c r="F47" s="256">
        <f t="shared" si="35"/>
        <v>8.6199999999999992</v>
      </c>
      <c r="G47" s="244">
        <f t="shared" si="35"/>
        <v>6.54</v>
      </c>
      <c r="H47" s="244">
        <f t="shared" si="35"/>
        <v>19.7</v>
      </c>
      <c r="I47" s="244">
        <f t="shared" si="35"/>
        <v>27.7</v>
      </c>
      <c r="J47" s="256">
        <f t="shared" si="35"/>
        <v>27.7</v>
      </c>
      <c r="K47" s="244">
        <f t="shared" si="35"/>
        <v>25.4</v>
      </c>
      <c r="L47" s="244">
        <f t="shared" si="35"/>
        <v>37.159999999999997</v>
      </c>
      <c r="M47" s="244">
        <f t="shared" si="35"/>
        <v>25.56</v>
      </c>
      <c r="N47" s="256">
        <f t="shared" si="35"/>
        <v>25.56</v>
      </c>
      <c r="O47" s="244">
        <f t="shared" si="35"/>
        <v>34.520000000000003</v>
      </c>
      <c r="P47" s="244">
        <f t="shared" si="35"/>
        <v>18.64</v>
      </c>
      <c r="Q47" s="244">
        <f t="shared" si="35"/>
        <v>18.38</v>
      </c>
      <c r="R47" s="256">
        <f t="shared" si="35"/>
        <v>18.38</v>
      </c>
    </row>
    <row r="48" spans="1:18">
      <c r="B48" s="242">
        <v>17</v>
      </c>
      <c r="C48" s="244">
        <f t="shared" ref="C48" si="36">C20*2</f>
        <v>4.5999999999999996</v>
      </c>
      <c r="D48" s="244">
        <f t="shared" ref="D48:R48" si="37">D20*2</f>
        <v>4.5999999999999996</v>
      </c>
      <c r="E48" s="244">
        <f t="shared" si="37"/>
        <v>4.62</v>
      </c>
      <c r="F48" s="256">
        <f t="shared" si="37"/>
        <v>4.62</v>
      </c>
      <c r="G48" s="244">
        <f t="shared" si="37"/>
        <v>4.88</v>
      </c>
      <c r="H48" s="244">
        <f t="shared" si="37"/>
        <v>4.88</v>
      </c>
      <c r="I48" s="244">
        <f t="shared" si="37"/>
        <v>4.88</v>
      </c>
      <c r="J48" s="256">
        <f t="shared" si="37"/>
        <v>4.88</v>
      </c>
      <c r="K48" s="244">
        <f t="shared" si="37"/>
        <v>4.96</v>
      </c>
      <c r="L48" s="244">
        <f t="shared" si="37"/>
        <v>4.96</v>
      </c>
      <c r="M48" s="244">
        <f t="shared" si="37"/>
        <v>4.88</v>
      </c>
      <c r="N48" s="256">
        <f t="shared" si="37"/>
        <v>4.88</v>
      </c>
      <c r="O48" s="244">
        <f t="shared" si="37"/>
        <v>5.74</v>
      </c>
      <c r="P48" s="244">
        <f t="shared" si="37"/>
        <v>5.74</v>
      </c>
      <c r="Q48" s="244">
        <f t="shared" si="37"/>
        <v>5.82</v>
      </c>
      <c r="R48" s="256">
        <f t="shared" si="37"/>
        <v>5.82</v>
      </c>
    </row>
    <row r="49" spans="1:18">
      <c r="B49" s="244">
        <v>18</v>
      </c>
      <c r="C49" s="244">
        <f t="shared" ref="C49" si="38">C21*2</f>
        <v>6.76</v>
      </c>
      <c r="D49" s="244">
        <f t="shared" ref="D49:R49" si="39">D21*2</f>
        <v>7.96</v>
      </c>
      <c r="E49" s="244">
        <f t="shared" si="39"/>
        <v>9.48</v>
      </c>
      <c r="F49" s="256">
        <f t="shared" si="39"/>
        <v>8.7799999999999994</v>
      </c>
      <c r="G49" s="244">
        <f t="shared" si="39"/>
        <v>7.36</v>
      </c>
      <c r="H49" s="244">
        <f t="shared" si="39"/>
        <v>8.94</v>
      </c>
      <c r="I49" s="244">
        <f t="shared" si="39"/>
        <v>10.119999999999999</v>
      </c>
      <c r="J49" s="256">
        <f t="shared" si="39"/>
        <v>12</v>
      </c>
      <c r="K49" s="244">
        <f t="shared" si="39"/>
        <v>11.38</v>
      </c>
      <c r="L49" s="244">
        <f t="shared" si="39"/>
        <v>9.74</v>
      </c>
      <c r="M49" s="244">
        <f t="shared" si="39"/>
        <v>1.22</v>
      </c>
      <c r="N49" s="256">
        <f t="shared" si="39"/>
        <v>10.92</v>
      </c>
      <c r="O49" s="244">
        <f t="shared" si="39"/>
        <v>18.72</v>
      </c>
      <c r="P49" s="244">
        <f t="shared" si="39"/>
        <v>1.44</v>
      </c>
      <c r="Q49" s="244">
        <f t="shared" si="39"/>
        <v>12.22</v>
      </c>
      <c r="R49" s="256">
        <f t="shared" si="39"/>
        <v>8.1</v>
      </c>
    </row>
    <row r="50" spans="1:18">
      <c r="B50" s="244">
        <v>19</v>
      </c>
      <c r="C50" s="244">
        <f t="shared" ref="C50" si="40">C22*2</f>
        <v>3.68</v>
      </c>
      <c r="D50" s="244">
        <f t="shared" ref="D50:R50" si="41">D22*2</f>
        <v>11.02</v>
      </c>
      <c r="E50" s="244">
        <f t="shared" si="41"/>
        <v>12.4</v>
      </c>
      <c r="F50" s="256">
        <f t="shared" si="41"/>
        <v>14.52</v>
      </c>
      <c r="G50" s="244">
        <f t="shared" si="41"/>
        <v>13.72</v>
      </c>
      <c r="H50" s="244">
        <f t="shared" si="41"/>
        <v>22.94</v>
      </c>
      <c r="I50" s="244">
        <f t="shared" si="41"/>
        <v>25.16</v>
      </c>
      <c r="J50" s="256">
        <f t="shared" si="41"/>
        <v>21.02</v>
      </c>
      <c r="K50" s="244">
        <f t="shared" si="41"/>
        <v>33.340000000000003</v>
      </c>
      <c r="L50" s="244">
        <f t="shared" si="41"/>
        <v>35.06</v>
      </c>
      <c r="M50" s="244">
        <f t="shared" si="41"/>
        <v>30.22</v>
      </c>
      <c r="N50" s="256">
        <f t="shared" si="41"/>
        <v>21.88</v>
      </c>
      <c r="O50" s="244">
        <f t="shared" si="41"/>
        <v>37.74</v>
      </c>
      <c r="P50" s="244">
        <f t="shared" si="41"/>
        <v>1.7</v>
      </c>
      <c r="Q50" s="244">
        <f t="shared" si="41"/>
        <v>17.62</v>
      </c>
      <c r="R50" s="256">
        <f t="shared" si="41"/>
        <v>6.06</v>
      </c>
    </row>
    <row r="51" spans="1:18">
      <c r="B51" s="244">
        <v>20</v>
      </c>
      <c r="C51" s="244">
        <f t="shared" ref="C51" si="42">C23*2</f>
        <v>3.64</v>
      </c>
      <c r="D51" s="244">
        <f t="shared" ref="D51:R51" si="43">D23*2</f>
        <v>7.4</v>
      </c>
      <c r="E51" s="244">
        <f t="shared" si="43"/>
        <v>8.9</v>
      </c>
      <c r="F51" s="256">
        <f t="shared" si="43"/>
        <v>10.84</v>
      </c>
      <c r="G51" s="244">
        <f t="shared" si="43"/>
        <v>8.42</v>
      </c>
      <c r="H51" s="244">
        <f t="shared" si="43"/>
        <v>14.22</v>
      </c>
      <c r="I51" s="244">
        <f t="shared" si="43"/>
        <v>17.2</v>
      </c>
      <c r="J51" s="256">
        <f t="shared" si="43"/>
        <v>15.84</v>
      </c>
      <c r="K51" s="244">
        <f t="shared" si="43"/>
        <v>15.26</v>
      </c>
      <c r="L51" s="244">
        <f t="shared" si="43"/>
        <v>16.5</v>
      </c>
      <c r="M51" s="244">
        <f t="shared" si="43"/>
        <v>16.739999999999998</v>
      </c>
      <c r="N51" s="256">
        <f t="shared" si="43"/>
        <v>15.14</v>
      </c>
      <c r="O51" s="244">
        <f t="shared" si="43"/>
        <v>17.84</v>
      </c>
      <c r="P51" s="244">
        <f t="shared" si="43"/>
        <v>0.9</v>
      </c>
      <c r="Q51" s="244">
        <f t="shared" si="43"/>
        <v>6.64</v>
      </c>
      <c r="R51" s="256">
        <f t="shared" si="43"/>
        <v>6.04</v>
      </c>
    </row>
    <row r="52" spans="1:18">
      <c r="B52" s="244">
        <v>21</v>
      </c>
      <c r="C52" s="244">
        <f t="shared" ref="C52" si="44">C24*2</f>
        <v>4.8600000000000003</v>
      </c>
      <c r="D52" s="244">
        <f t="shared" ref="D52:R52" si="45">D24*2</f>
        <v>7.42</v>
      </c>
      <c r="E52" s="244">
        <f t="shared" si="45"/>
        <v>9.44</v>
      </c>
      <c r="F52" s="256">
        <f t="shared" si="45"/>
        <v>10.039999999999999</v>
      </c>
      <c r="G52" s="244">
        <f t="shared" si="45"/>
        <v>7.46</v>
      </c>
      <c r="H52" s="244">
        <f t="shared" si="45"/>
        <v>12.12</v>
      </c>
      <c r="I52" s="244">
        <f t="shared" si="45"/>
        <v>15.22</v>
      </c>
      <c r="J52" s="256">
        <f t="shared" si="45"/>
        <v>13.02</v>
      </c>
      <c r="K52" s="244">
        <f t="shared" si="45"/>
        <v>28.82</v>
      </c>
      <c r="L52" s="244">
        <f t="shared" si="45"/>
        <v>26.88</v>
      </c>
      <c r="M52" s="244">
        <f t="shared" si="45"/>
        <v>20.239999999999998</v>
      </c>
      <c r="N52" s="256">
        <f t="shared" si="45"/>
        <v>13.94</v>
      </c>
      <c r="O52" s="244">
        <f t="shared" si="45"/>
        <v>50</v>
      </c>
      <c r="P52" s="244">
        <f t="shared" si="45"/>
        <v>42.54</v>
      </c>
      <c r="Q52" s="244">
        <f t="shared" si="45"/>
        <v>29.42</v>
      </c>
      <c r="R52" s="256">
        <f t="shared" si="45"/>
        <v>11.6</v>
      </c>
    </row>
    <row r="53" spans="1:18">
      <c r="A53" s="48"/>
      <c r="B53" s="246">
        <v>22</v>
      </c>
      <c r="C53" s="246">
        <f>C25*2</f>
        <v>2.16</v>
      </c>
      <c r="D53" s="246">
        <f>D25*2</f>
        <v>5.72</v>
      </c>
      <c r="E53" s="246">
        <f t="shared" ref="E53:R53" si="46">E25*2</f>
        <v>8.1999999999999993</v>
      </c>
      <c r="F53" s="258">
        <f t="shared" si="46"/>
        <v>8.1999999999999993</v>
      </c>
      <c r="G53" s="246">
        <f t="shared" si="46"/>
        <v>6.94</v>
      </c>
      <c r="H53" s="246">
        <f t="shared" si="46"/>
        <v>18.739999999999998</v>
      </c>
      <c r="I53" s="246">
        <f t="shared" si="46"/>
        <v>27.4</v>
      </c>
      <c r="J53" s="258">
        <f t="shared" si="46"/>
        <v>27.4</v>
      </c>
      <c r="K53" s="246">
        <f t="shared" si="46"/>
        <v>25.16</v>
      </c>
      <c r="L53" s="246">
        <f t="shared" si="46"/>
        <v>35.799999999999997</v>
      </c>
      <c r="M53" s="246">
        <f t="shared" si="46"/>
        <v>24.48</v>
      </c>
      <c r="N53" s="258">
        <f t="shared" si="46"/>
        <v>24.48</v>
      </c>
      <c r="O53" s="246">
        <f t="shared" si="46"/>
        <v>35.159999999999997</v>
      </c>
      <c r="P53" s="246">
        <f t="shared" si="46"/>
        <v>18.260000000000002</v>
      </c>
      <c r="Q53" s="246">
        <f t="shared" si="46"/>
        <v>18.38</v>
      </c>
      <c r="R53" s="258">
        <f t="shared" si="46"/>
        <v>18.38</v>
      </c>
    </row>
    <row r="54" spans="1:18">
      <c r="B54" s="248" t="s">
        <v>76</v>
      </c>
      <c r="C54" s="82">
        <f t="shared" ref="C54:R54" si="47">MIN(C32:C53)</f>
        <v>2.08</v>
      </c>
      <c r="D54" s="82">
        <f t="shared" si="47"/>
        <v>2.2200000000000002</v>
      </c>
      <c r="E54" s="82">
        <f t="shared" si="47"/>
        <v>0.98</v>
      </c>
      <c r="F54" s="83">
        <f t="shared" si="47"/>
        <v>0.94</v>
      </c>
      <c r="G54" s="82">
        <f t="shared" si="47"/>
        <v>1.1399999999999999</v>
      </c>
      <c r="H54" s="82">
        <f t="shared" si="47"/>
        <v>1.2</v>
      </c>
      <c r="I54" s="82">
        <f t="shared" si="47"/>
        <v>1.4</v>
      </c>
      <c r="J54" s="83">
        <f t="shared" si="47"/>
        <v>0.94</v>
      </c>
      <c r="K54" s="82">
        <f t="shared" si="47"/>
        <v>1.1599999999999999</v>
      </c>
      <c r="L54" s="82">
        <f t="shared" si="47"/>
        <v>1.38</v>
      </c>
      <c r="M54" s="82">
        <f t="shared" si="47"/>
        <v>1.22</v>
      </c>
      <c r="N54" s="83">
        <f t="shared" si="47"/>
        <v>0.94</v>
      </c>
      <c r="O54" s="82">
        <f t="shared" si="47"/>
        <v>4.46</v>
      </c>
      <c r="P54" s="82">
        <f t="shared" si="47"/>
        <v>0.9</v>
      </c>
      <c r="Q54" s="82">
        <f t="shared" si="47"/>
        <v>1.58</v>
      </c>
      <c r="R54" s="83">
        <f t="shared" si="47"/>
        <v>0.94</v>
      </c>
    </row>
    <row r="55" spans="1:18">
      <c r="B55" s="248" t="s">
        <v>116</v>
      </c>
      <c r="C55" s="144">
        <f>AVERAGE(C32:C53)</f>
        <v>3.8709090909090906</v>
      </c>
      <c r="D55" s="144">
        <f t="shared" ref="D55:R55" si="48">AVERAGE(D32:D53)</f>
        <v>5.6963636363636363</v>
      </c>
      <c r="E55" s="144">
        <f t="shared" si="48"/>
        <v>6.8163636363636364</v>
      </c>
      <c r="F55" s="255">
        <f t="shared" si="48"/>
        <v>6.9872727272727273</v>
      </c>
      <c r="G55" s="144">
        <f t="shared" si="48"/>
        <v>6.1745454545454548</v>
      </c>
      <c r="H55" s="144">
        <f t="shared" si="48"/>
        <v>9.32909090909091</v>
      </c>
      <c r="I55" s="144">
        <f t="shared" si="48"/>
        <v>12.260909090909092</v>
      </c>
      <c r="J55" s="255">
        <f t="shared" si="48"/>
        <v>10.223636363636365</v>
      </c>
      <c r="K55" s="144">
        <f t="shared" si="48"/>
        <v>13.189090909090909</v>
      </c>
      <c r="L55" s="144">
        <f t="shared" si="48"/>
        <v>14.880909090909093</v>
      </c>
      <c r="M55" s="144">
        <f t="shared" si="48"/>
        <v>15.222727272727274</v>
      </c>
      <c r="N55" s="255">
        <f t="shared" si="48"/>
        <v>11.285454545454545</v>
      </c>
      <c r="O55" s="144">
        <f t="shared" si="48"/>
        <v>21.119090909090911</v>
      </c>
      <c r="P55" s="144">
        <f t="shared" si="48"/>
        <v>14.157272727272728</v>
      </c>
      <c r="Q55" s="144">
        <f t="shared" si="48"/>
        <v>14.168181818181818</v>
      </c>
      <c r="R55" s="255">
        <f t="shared" si="48"/>
        <v>7.6436363636363636</v>
      </c>
    </row>
    <row r="56" spans="1:18">
      <c r="B56" s="248" t="s">
        <v>44</v>
      </c>
      <c r="C56" s="82">
        <f>MAX(C32:C53)</f>
        <v>8.5399999999999991</v>
      </c>
      <c r="D56" s="82">
        <f t="shared" ref="D56:R56" si="49">MAX(D32:D53)</f>
        <v>11.02</v>
      </c>
      <c r="E56" s="82">
        <f t="shared" si="49"/>
        <v>12.4</v>
      </c>
      <c r="F56" s="83">
        <f t="shared" si="49"/>
        <v>14.52</v>
      </c>
      <c r="G56" s="82">
        <f t="shared" si="49"/>
        <v>13.72</v>
      </c>
      <c r="H56" s="82">
        <f t="shared" si="49"/>
        <v>22.94</v>
      </c>
      <c r="I56" s="82">
        <f t="shared" si="49"/>
        <v>27.7</v>
      </c>
      <c r="J56" s="83">
        <f t="shared" si="49"/>
        <v>27.7</v>
      </c>
      <c r="K56" s="82">
        <f t="shared" si="49"/>
        <v>33.340000000000003</v>
      </c>
      <c r="L56" s="82">
        <f t="shared" si="49"/>
        <v>37.159999999999997</v>
      </c>
      <c r="M56" s="82">
        <f t="shared" si="49"/>
        <v>30.22</v>
      </c>
      <c r="N56" s="83">
        <f t="shared" si="49"/>
        <v>25.56</v>
      </c>
      <c r="O56" s="82">
        <f t="shared" si="49"/>
        <v>50</v>
      </c>
      <c r="P56" s="82">
        <f t="shared" si="49"/>
        <v>42.54</v>
      </c>
      <c r="Q56" s="82">
        <f t="shared" si="49"/>
        <v>29.42</v>
      </c>
      <c r="R56" s="83">
        <f t="shared" si="49"/>
        <v>21.56</v>
      </c>
    </row>
  </sheetData>
  <sortState ref="B4:R25">
    <sortCondition ref="B4:B2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0" zoomScaleNormal="70" workbookViewId="0">
      <selection activeCell="T57" sqref="T57"/>
    </sheetView>
  </sheetViews>
  <sheetFormatPr defaultRowHeight="14.25"/>
  <sheetData/>
  <pageMargins left="0.7" right="0.7" top="0.75" bottom="0.75" header="0.3" footer="0.3"/>
  <pageSetup paperSize="9"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opLeftCell="A19" zoomScale="70" zoomScaleNormal="70" workbookViewId="0">
      <selection activeCell="B1" sqref="B1"/>
    </sheetView>
  </sheetViews>
  <sheetFormatPr defaultColWidth="7.625" defaultRowHeight="14.25"/>
  <cols>
    <col min="1" max="1024" width="7.625" style="4"/>
    <col min="1025" max="16384" width="7.625" style="5"/>
  </cols>
  <sheetData>
    <row r="1" spans="1:8" ht="15">
      <c r="A1" s="54" t="str">
        <f>IPC!A3</f>
        <v>IPC</v>
      </c>
      <c r="B1" s="54" t="str">
        <f>IPC!B3</f>
        <v>w1 c1</v>
      </c>
      <c r="C1" s="54" t="str">
        <f>IPC!C3</f>
        <v>w4 c1</v>
      </c>
      <c r="D1" s="54" t="str">
        <f>IPC!D3</f>
        <v>w16 c1</v>
      </c>
      <c r="E1" s="54" t="str">
        <f>IPC!E3</f>
        <v>w64 c1</v>
      </c>
      <c r="F1" s="17" t="s">
        <v>86</v>
      </c>
      <c r="G1" s="13"/>
      <c r="H1" s="13"/>
    </row>
    <row r="2" spans="1:8">
      <c r="A2" s="5" t="str">
        <f>IPC!A4</f>
        <v>#1</v>
      </c>
      <c r="B2" s="5">
        <f>IPC!B4</f>
        <v>0.67</v>
      </c>
      <c r="C2" s="5">
        <f>IPC!C4</f>
        <v>0.69</v>
      </c>
      <c r="D2" s="5">
        <f>IPC!D4</f>
        <v>0.19</v>
      </c>
      <c r="E2" s="5">
        <f>IPC!E4</f>
        <v>0.82</v>
      </c>
      <c r="F2" s="4">
        <f>SUM(B2:E2)</f>
        <v>2.3699999999999997</v>
      </c>
      <c r="G2" s="13"/>
      <c r="H2" s="13"/>
    </row>
    <row r="3" spans="1:8">
      <c r="A3" s="5" t="str">
        <f>IPC!A5</f>
        <v>#2</v>
      </c>
      <c r="B3" s="5">
        <f>IPC!B5</f>
        <v>0.67</v>
      </c>
      <c r="C3" s="5">
        <f>IPC!C5</f>
        <v>0.69</v>
      </c>
      <c r="D3" s="5">
        <f>IPC!D5</f>
        <v>0.19</v>
      </c>
      <c r="E3" s="5">
        <f>IPC!E5</f>
        <v>0.82</v>
      </c>
      <c r="F3" s="4">
        <f t="shared" ref="F3:F23" si="0">SUM(B3:E3)</f>
        <v>2.3699999999999997</v>
      </c>
      <c r="G3" s="13"/>
      <c r="H3" s="13"/>
    </row>
    <row r="4" spans="1:8">
      <c r="A4" s="5" t="str">
        <f>IPC!A6</f>
        <v>#3</v>
      </c>
      <c r="B4" s="5">
        <f>IPC!B6</f>
        <v>0.72</v>
      </c>
      <c r="C4" s="5">
        <f>IPC!C6</f>
        <v>0.78</v>
      </c>
      <c r="D4" s="5">
        <f>IPC!D6</f>
        <v>0.87</v>
      </c>
      <c r="E4" s="5">
        <f>IPC!E6</f>
        <v>0.85</v>
      </c>
      <c r="F4" s="4">
        <f t="shared" si="0"/>
        <v>3.22</v>
      </c>
      <c r="G4" s="13"/>
      <c r="H4" s="13"/>
    </row>
    <row r="5" spans="1:8">
      <c r="A5" s="5" t="str">
        <f>IPC!A7</f>
        <v>#4</v>
      </c>
      <c r="B5" s="5">
        <f>IPC!B7</f>
        <v>0.72</v>
      </c>
      <c r="C5" s="5">
        <f>IPC!C7</f>
        <v>0.78</v>
      </c>
      <c r="D5" s="5">
        <f>IPC!D7</f>
        <v>0.81</v>
      </c>
      <c r="E5" s="5">
        <f>IPC!E7</f>
        <v>0.85</v>
      </c>
      <c r="F5" s="4">
        <f t="shared" si="0"/>
        <v>3.16</v>
      </c>
      <c r="G5" s="13"/>
      <c r="H5" s="13"/>
    </row>
    <row r="6" spans="1:8">
      <c r="A6" s="5" t="str">
        <f>IPC!A8</f>
        <v>#5</v>
      </c>
      <c r="B6" s="5">
        <f>IPC!B8</f>
        <v>0.62</v>
      </c>
      <c r="C6" s="5">
        <f>IPC!C8</f>
        <v>0.89</v>
      </c>
      <c r="D6" s="5">
        <f>IPC!D8</f>
        <v>1.02</v>
      </c>
      <c r="E6" s="5">
        <f>IPC!E8</f>
        <v>0.84</v>
      </c>
      <c r="F6" s="4">
        <f t="shared" si="0"/>
        <v>3.37</v>
      </c>
      <c r="G6" s="13"/>
      <c r="H6" s="13"/>
    </row>
    <row r="7" spans="1:8">
      <c r="A7" s="5" t="str">
        <f>IPC!A9</f>
        <v>#6</v>
      </c>
      <c r="B7" s="5">
        <f>IPC!B9</f>
        <v>0.52</v>
      </c>
      <c r="C7" s="5">
        <f>IPC!C9</f>
        <v>0.59</v>
      </c>
      <c r="D7" s="5">
        <f>IPC!D9</f>
        <v>0.72</v>
      </c>
      <c r="E7" s="5">
        <f>IPC!E9</f>
        <v>0.82</v>
      </c>
      <c r="F7" s="4">
        <f t="shared" si="0"/>
        <v>2.65</v>
      </c>
      <c r="G7" s="13"/>
      <c r="H7" s="13"/>
    </row>
    <row r="8" spans="1:8">
      <c r="A8" s="5" t="str">
        <f>IPC!A10</f>
        <v>#7</v>
      </c>
      <c r="B8" s="5">
        <f>IPC!B10</f>
        <v>0.79</v>
      </c>
      <c r="C8" s="5">
        <f>IPC!C10</f>
        <v>0.88</v>
      </c>
      <c r="D8" s="5">
        <f>IPC!D10</f>
        <v>1.23</v>
      </c>
      <c r="E8" s="5">
        <f>IPC!E10</f>
        <v>1.19</v>
      </c>
      <c r="F8" s="4">
        <f t="shared" si="0"/>
        <v>4.09</v>
      </c>
      <c r="G8" s="13"/>
      <c r="H8" s="13"/>
    </row>
    <row r="9" spans="1:8">
      <c r="A9" s="5" t="str">
        <f>IPC!A11</f>
        <v>#8</v>
      </c>
      <c r="B9" s="5">
        <f>IPC!B11</f>
        <v>0.37</v>
      </c>
      <c r="C9" s="5">
        <f>IPC!C11</f>
        <v>0.74</v>
      </c>
      <c r="D9" s="5">
        <f>IPC!D11</f>
        <v>0.92</v>
      </c>
      <c r="E9" s="5">
        <f>IPC!E11</f>
        <v>1.29</v>
      </c>
      <c r="F9" s="4">
        <f t="shared" si="0"/>
        <v>3.32</v>
      </c>
      <c r="G9" s="13"/>
      <c r="H9" s="13"/>
    </row>
    <row r="10" spans="1:8">
      <c r="A10" s="5" t="str">
        <f>IPC!A12</f>
        <v>#9</v>
      </c>
      <c r="B10" s="5">
        <f>IPC!B12</f>
        <v>0.39</v>
      </c>
      <c r="C10" s="5">
        <f>IPC!C12</f>
        <v>0.83</v>
      </c>
      <c r="D10" s="5">
        <f>IPC!D12</f>
        <v>1.57</v>
      </c>
      <c r="E10" s="5">
        <f>IPC!E12</f>
        <v>2.17</v>
      </c>
      <c r="F10" s="4">
        <f t="shared" si="0"/>
        <v>4.96</v>
      </c>
      <c r="G10" s="13"/>
      <c r="H10" s="13"/>
    </row>
    <row r="11" spans="1:8">
      <c r="A11" s="5" t="str">
        <f>IPC!A13</f>
        <v>#10</v>
      </c>
      <c r="B11" s="5">
        <f>IPC!B13</f>
        <v>0.32</v>
      </c>
      <c r="C11" s="5">
        <f>IPC!C13</f>
        <v>0.68</v>
      </c>
      <c r="D11" s="5">
        <f>IPC!D13</f>
        <v>1.47</v>
      </c>
      <c r="E11" s="5">
        <f>IPC!E13</f>
        <v>2.4</v>
      </c>
      <c r="F11" s="4">
        <f t="shared" si="0"/>
        <v>4.8699999999999992</v>
      </c>
      <c r="G11" s="13"/>
      <c r="H11" s="13"/>
    </row>
    <row r="12" spans="1:8">
      <c r="A12" s="5" t="str">
        <f>IPC!A14</f>
        <v>#11</v>
      </c>
      <c r="B12" s="5">
        <f>IPC!B14</f>
        <v>0.76</v>
      </c>
      <c r="C12" s="5">
        <f>IPC!C14</f>
        <v>0.76</v>
      </c>
      <c r="D12" s="5">
        <f>IPC!D14</f>
        <v>0.76</v>
      </c>
      <c r="E12" s="5">
        <f>IPC!E14</f>
        <v>0.76</v>
      </c>
      <c r="F12" s="4">
        <f t="shared" si="0"/>
        <v>3.04</v>
      </c>
      <c r="G12" s="13"/>
      <c r="H12" s="13"/>
    </row>
    <row r="13" spans="1:8">
      <c r="A13" s="5" t="str">
        <f>IPC!A15</f>
        <v>#12</v>
      </c>
      <c r="B13" s="5">
        <f>IPC!B15</f>
        <v>0.93</v>
      </c>
      <c r="C13" s="5">
        <f>IPC!C15</f>
        <v>1.1599999999999999</v>
      </c>
      <c r="D13" s="5">
        <f>IPC!D15</f>
        <v>1.27</v>
      </c>
      <c r="E13" s="5">
        <f>IPC!E15</f>
        <v>1.26</v>
      </c>
      <c r="F13" s="4">
        <f t="shared" si="0"/>
        <v>4.62</v>
      </c>
      <c r="G13" s="13"/>
      <c r="H13" s="13"/>
    </row>
    <row r="14" spans="1:8">
      <c r="A14" s="5" t="str">
        <f>IPC!A16</f>
        <v>#13</v>
      </c>
      <c r="B14" s="5">
        <f>IPC!B16</f>
        <v>0.87</v>
      </c>
      <c r="C14" s="5">
        <f>IPC!C16</f>
        <v>0.85</v>
      </c>
      <c r="D14" s="5">
        <f>IPC!D16</f>
        <v>0.24</v>
      </c>
      <c r="E14" s="5">
        <f>IPC!E16</f>
        <v>0.84</v>
      </c>
      <c r="F14" s="4">
        <f t="shared" si="0"/>
        <v>2.8</v>
      </c>
      <c r="G14" s="13"/>
      <c r="H14" s="13"/>
    </row>
    <row r="15" spans="1:8">
      <c r="A15" s="5" t="str">
        <f>IPC!A17</f>
        <v>#14</v>
      </c>
      <c r="B15" s="5">
        <f>IPC!B17</f>
        <v>0.77</v>
      </c>
      <c r="C15" s="5">
        <f>IPC!C17</f>
        <v>1.1299999999999999</v>
      </c>
      <c r="D15" s="5">
        <f>IPC!D17</f>
        <v>1.39</v>
      </c>
      <c r="E15" s="5">
        <f>IPC!E17</f>
        <v>1.41</v>
      </c>
      <c r="F15" s="4">
        <f t="shared" si="0"/>
        <v>4.7</v>
      </c>
      <c r="G15" s="13"/>
      <c r="H15" s="13"/>
    </row>
    <row r="16" spans="1:8">
      <c r="A16" s="5" t="str">
        <f>IPC!A18</f>
        <v>#15</v>
      </c>
      <c r="B16" s="5">
        <f>IPC!B18</f>
        <v>0.7</v>
      </c>
      <c r="C16" s="5">
        <f>IPC!C18</f>
        <v>0.99</v>
      </c>
      <c r="D16" s="5">
        <f>IPC!D18</f>
        <v>0.66</v>
      </c>
      <c r="E16" s="5">
        <f>IPC!E18</f>
        <v>3.92</v>
      </c>
      <c r="F16" s="4">
        <f t="shared" si="0"/>
        <v>6.27</v>
      </c>
      <c r="G16" s="13"/>
      <c r="H16" s="13"/>
    </row>
    <row r="17" spans="1:8">
      <c r="A17" s="5" t="str">
        <f>IPC!A19</f>
        <v>#16</v>
      </c>
      <c r="B17" s="5">
        <f>IPC!B19</f>
        <v>0.89</v>
      </c>
      <c r="C17" s="5">
        <f>IPC!C19</f>
        <v>2.5499999999999998</v>
      </c>
      <c r="D17" s="5">
        <f>IPC!D19</f>
        <v>3.66</v>
      </c>
      <c r="E17" s="5">
        <f>IPC!E19</f>
        <v>3.66</v>
      </c>
      <c r="F17" s="4">
        <f t="shared" si="0"/>
        <v>10.76</v>
      </c>
      <c r="G17" s="13"/>
      <c r="H17" s="13"/>
    </row>
    <row r="18" spans="1:8">
      <c r="A18" s="77" t="str">
        <f>IPC!A20</f>
        <v>#17</v>
      </c>
      <c r="B18" s="77">
        <f>IPC!B20</f>
        <v>0.42</v>
      </c>
      <c r="C18" s="77">
        <f>IPC!C20</f>
        <v>0.42</v>
      </c>
      <c r="D18" s="77">
        <f>IPC!D20</f>
        <v>0.42</v>
      </c>
      <c r="E18" s="77">
        <f>IPC!E20</f>
        <v>0.42</v>
      </c>
      <c r="F18" s="66">
        <f t="shared" si="0"/>
        <v>1.68</v>
      </c>
      <c r="G18" s="13"/>
      <c r="H18" s="13"/>
    </row>
    <row r="19" spans="1:8">
      <c r="A19" s="77" t="str">
        <f>IPC!A21</f>
        <v>#18</v>
      </c>
      <c r="B19" s="77">
        <f>IPC!B21</f>
        <v>0.53</v>
      </c>
      <c r="C19" s="77">
        <f>IPC!C21</f>
        <v>0.64</v>
      </c>
      <c r="D19" s="77">
        <f>IPC!D21</f>
        <v>1.22</v>
      </c>
      <c r="E19" s="77">
        <f>IPC!E21</f>
        <v>0.92</v>
      </c>
      <c r="F19" s="66">
        <f t="shared" si="0"/>
        <v>3.3099999999999996</v>
      </c>
      <c r="G19" s="13"/>
      <c r="H19" s="13"/>
    </row>
    <row r="20" spans="1:8">
      <c r="A20" s="77" t="str">
        <f>IPC!A22</f>
        <v>#19</v>
      </c>
      <c r="B20" s="77">
        <f>IPC!B22</f>
        <v>0.31</v>
      </c>
      <c r="C20" s="77">
        <f>IPC!C22</f>
        <v>0.63</v>
      </c>
      <c r="D20" s="77">
        <f>IPC!D22</f>
        <v>0.8</v>
      </c>
      <c r="E20" s="77">
        <f>IPC!E22</f>
        <v>1.1200000000000001</v>
      </c>
      <c r="F20" s="66">
        <f t="shared" si="0"/>
        <v>2.8600000000000003</v>
      </c>
      <c r="G20" s="13"/>
      <c r="H20" s="13"/>
    </row>
    <row r="21" spans="1:8">
      <c r="A21" s="77" t="str">
        <f>IPC!A23</f>
        <v>#20</v>
      </c>
      <c r="B21" s="77">
        <f>IPC!B23</f>
        <v>0.31</v>
      </c>
      <c r="C21" s="77">
        <f>IPC!C23</f>
        <v>0.67</v>
      </c>
      <c r="D21" s="77">
        <f>IPC!D23</f>
        <v>1.4</v>
      </c>
      <c r="E21" s="77">
        <f>IPC!E23</f>
        <v>2.46</v>
      </c>
      <c r="F21" s="66">
        <f t="shared" si="0"/>
        <v>4.84</v>
      </c>
      <c r="G21" s="13"/>
      <c r="H21" s="13"/>
    </row>
    <row r="22" spans="1:8">
      <c r="A22" s="77" t="str">
        <f>IPC!A24</f>
        <v>#21</v>
      </c>
      <c r="B22" s="77">
        <f>IPC!B24</f>
        <v>0.77</v>
      </c>
      <c r="C22" s="77">
        <f>IPC!C24</f>
        <v>1.1399999999999999</v>
      </c>
      <c r="D22" s="77">
        <f>IPC!D24</f>
        <v>1.39</v>
      </c>
      <c r="E22" s="77">
        <f>IPC!E24</f>
        <v>1.39</v>
      </c>
      <c r="F22" s="66">
        <f t="shared" si="0"/>
        <v>4.6899999999999995</v>
      </c>
      <c r="G22" s="13"/>
      <c r="H22" s="13"/>
    </row>
    <row r="23" spans="1:8">
      <c r="A23" s="77" t="str">
        <f>IPC!A25</f>
        <v>#22</v>
      </c>
      <c r="B23" s="77">
        <f>IPC!B25</f>
        <v>0.9</v>
      </c>
      <c r="C23" s="77">
        <f>IPC!C25</f>
        <v>2.58</v>
      </c>
      <c r="D23" s="77">
        <f>IPC!D25</f>
        <v>3.75</v>
      </c>
      <c r="E23" s="77">
        <f>IPC!E25</f>
        <v>3.75</v>
      </c>
      <c r="F23" s="66">
        <f t="shared" si="0"/>
        <v>10.98</v>
      </c>
      <c r="G23" s="13"/>
      <c r="H23" s="13"/>
    </row>
    <row r="24" spans="1:8">
      <c r="G24" s="13"/>
      <c r="H24" s="13"/>
    </row>
    <row r="26" spans="1:8">
      <c r="B26" s="194" t="s">
        <v>170</v>
      </c>
    </row>
  </sheetData>
  <sortState ref="G2:H23">
    <sortCondition ref="G2:G23"/>
  </sortState>
  <pageMargins left="0" right="0" top="0.39410000000000001" bottom="0.39410000000000001" header="0" footer="0"/>
  <headerFooter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zoomScaleNormal="100" workbookViewId="0">
      <selection activeCell="I25" sqref="I25"/>
    </sheetView>
  </sheetViews>
  <sheetFormatPr defaultColWidth="7.625" defaultRowHeight="14.25"/>
  <cols>
    <col min="1" max="1024" width="7.625" style="6"/>
    <col min="1025" max="16384" width="7.625" style="5"/>
  </cols>
  <sheetData>
    <row r="1" spans="1:5" ht="15">
      <c r="A1" s="54" t="str">
        <f>BW!A3</f>
        <v>BW(GB/s)</v>
      </c>
      <c r="B1" s="55" t="str">
        <f>BW!B3</f>
        <v>w1 c1</v>
      </c>
      <c r="C1" s="55" t="str">
        <f>BW!C3</f>
        <v>w4 c1</v>
      </c>
      <c r="D1" s="55" t="str">
        <f>BW!D3</f>
        <v>w16 c1</v>
      </c>
      <c r="E1" s="55" t="str">
        <f>BW!E3</f>
        <v>w64 c1</v>
      </c>
    </row>
    <row r="2" spans="1:5">
      <c r="A2" s="5" t="str">
        <f>BW!A4</f>
        <v>#1</v>
      </c>
      <c r="B2" s="6">
        <f>BW!B4</f>
        <v>2.78</v>
      </c>
      <c r="C2" s="6">
        <f>BW!C4</f>
        <v>3</v>
      </c>
      <c r="D2" s="6">
        <f>BW!D4</f>
        <v>0.98</v>
      </c>
      <c r="E2" s="6">
        <f>BW!E4</f>
        <v>0.94</v>
      </c>
    </row>
    <row r="3" spans="1:5">
      <c r="A3" s="5" t="str">
        <f>BW!A5</f>
        <v>#2</v>
      </c>
      <c r="B3" s="6">
        <f>BW!B5</f>
        <v>2.64</v>
      </c>
      <c r="C3" s="6">
        <f>BW!C5</f>
        <v>3</v>
      </c>
      <c r="D3" s="6">
        <f>BW!D5</f>
        <v>0.98</v>
      </c>
      <c r="E3" s="6">
        <f>BW!E5</f>
        <v>0.94</v>
      </c>
    </row>
    <row r="4" spans="1:5">
      <c r="A4" s="5" t="str">
        <f>BW!A6</f>
        <v>#3</v>
      </c>
      <c r="B4" s="6">
        <f>BW!B6</f>
        <v>3.2</v>
      </c>
      <c r="C4" s="6">
        <f>BW!C6</f>
        <v>2.9</v>
      </c>
      <c r="D4" s="6">
        <f>BW!D6</f>
        <v>4.78</v>
      </c>
      <c r="E4" s="6">
        <f>BW!E6</f>
        <v>0.98</v>
      </c>
    </row>
    <row r="5" spans="1:5">
      <c r="A5" s="5" t="str">
        <f>BW!A7</f>
        <v>#4</v>
      </c>
      <c r="B5" s="6">
        <f>BW!B7</f>
        <v>2.4</v>
      </c>
      <c r="C5" s="6">
        <f>BW!C7</f>
        <v>2.2999999999999998</v>
      </c>
      <c r="D5" s="6">
        <f>BW!D7</f>
        <v>2.7</v>
      </c>
      <c r="E5" s="6">
        <f>BW!E7</f>
        <v>1</v>
      </c>
    </row>
    <row r="6" spans="1:5">
      <c r="A6" s="5" t="str">
        <f>BW!A8</f>
        <v>#5</v>
      </c>
      <c r="B6" s="6">
        <f>BW!B8</f>
        <v>3.24</v>
      </c>
      <c r="C6" s="6">
        <f>BW!C8</f>
        <v>4.72</v>
      </c>
      <c r="D6" s="6">
        <f>BW!D8</f>
        <v>5.4</v>
      </c>
      <c r="E6" s="6">
        <f>BW!E8</f>
        <v>1.1000000000000001</v>
      </c>
    </row>
    <row r="7" spans="1:5">
      <c r="A7" s="5" t="str">
        <f>BW!A9</f>
        <v>#6</v>
      </c>
      <c r="B7" s="6">
        <f>BW!B9</f>
        <v>6.72</v>
      </c>
      <c r="C7" s="6">
        <f>BW!C9</f>
        <v>8.16</v>
      </c>
      <c r="D7" s="6">
        <f>BW!D9</f>
        <v>7.66</v>
      </c>
      <c r="E7" s="6">
        <f>BW!E9</f>
        <v>8.6199999999999992</v>
      </c>
    </row>
    <row r="8" spans="1:5">
      <c r="A8" s="5" t="str">
        <f>BW!A10</f>
        <v>#7</v>
      </c>
      <c r="B8" s="6">
        <f>BW!B10</f>
        <v>8.5399999999999991</v>
      </c>
      <c r="C8" s="6">
        <f>BW!C10</f>
        <v>8.24</v>
      </c>
      <c r="D8" s="6">
        <f>BW!D10</f>
        <v>10.119999999999999</v>
      </c>
      <c r="E8" s="6">
        <f>BW!E10</f>
        <v>9.74</v>
      </c>
    </row>
    <row r="9" spans="1:5">
      <c r="A9" s="5" t="str">
        <f>BW!A11</f>
        <v>#8</v>
      </c>
      <c r="B9" s="6">
        <f>BW!B11</f>
        <v>6.42</v>
      </c>
      <c r="C9" s="6">
        <f>BW!C11</f>
        <v>11.02</v>
      </c>
      <c r="D9" s="6">
        <f>BW!D11</f>
        <v>12.4</v>
      </c>
      <c r="E9" s="6">
        <f>BW!E11</f>
        <v>14.52</v>
      </c>
    </row>
    <row r="10" spans="1:5">
      <c r="A10" s="5" t="str">
        <f>BW!A12</f>
        <v>#9</v>
      </c>
      <c r="B10" s="6">
        <f>BW!B12</f>
        <v>3.8</v>
      </c>
      <c r="C10" s="6">
        <f>BW!C12</f>
        <v>8.32</v>
      </c>
      <c r="D10" s="6">
        <f>BW!D12</f>
        <v>12.4</v>
      </c>
      <c r="E10" s="6">
        <f>BW!E12</f>
        <v>13.24</v>
      </c>
    </row>
    <row r="11" spans="1:5">
      <c r="A11" s="5" t="str">
        <f>BW!A13</f>
        <v>#10</v>
      </c>
      <c r="B11" s="6">
        <f>BW!B13</f>
        <v>3.72</v>
      </c>
      <c r="C11" s="6">
        <f>BW!C13</f>
        <v>8.16</v>
      </c>
      <c r="D11" s="6">
        <f>BW!D13</f>
        <v>11.86</v>
      </c>
      <c r="E11" s="6">
        <f>BW!E13</f>
        <v>13.18</v>
      </c>
    </row>
    <row r="12" spans="1:5">
      <c r="A12" s="5" t="str">
        <f>BW!A14</f>
        <v>#11</v>
      </c>
      <c r="B12" s="6">
        <f>BW!B14</f>
        <v>2.2200000000000002</v>
      </c>
      <c r="C12" s="6">
        <f>BW!C14</f>
        <v>2.2200000000000002</v>
      </c>
      <c r="D12" s="6">
        <f>BW!D14</f>
        <v>2.2000000000000002</v>
      </c>
      <c r="E12" s="6">
        <f>BW!E14</f>
        <v>2.2000000000000002</v>
      </c>
    </row>
    <row r="13" spans="1:5">
      <c r="A13" s="5" t="str">
        <f>BW!A15</f>
        <v>#12</v>
      </c>
      <c r="B13" s="6">
        <f>BW!B15</f>
        <v>2.08</v>
      </c>
      <c r="C13" s="6">
        <f>BW!C15</f>
        <v>2.36</v>
      </c>
      <c r="D13" s="6">
        <f>BW!D15</f>
        <v>3.52</v>
      </c>
      <c r="E13" s="6">
        <f>BW!E15</f>
        <v>3.74</v>
      </c>
    </row>
    <row r="14" spans="1:5">
      <c r="A14" s="5" t="str">
        <f>BW!A16</f>
        <v>#13</v>
      </c>
      <c r="B14" s="6">
        <f>BW!B16</f>
        <v>2.14</v>
      </c>
      <c r="C14" s="6">
        <f>BW!C16</f>
        <v>2.42</v>
      </c>
      <c r="D14" s="6">
        <f>BW!D16</f>
        <v>1.02</v>
      </c>
      <c r="E14" s="6">
        <f>BW!E16</f>
        <v>0.98</v>
      </c>
    </row>
    <row r="15" spans="1:5">
      <c r="A15" s="5" t="str">
        <f>BW!A17</f>
        <v>#14</v>
      </c>
      <c r="B15" s="6">
        <f>BW!B17</f>
        <v>4.84</v>
      </c>
      <c r="C15" s="6">
        <f>BW!C17</f>
        <v>7.38</v>
      </c>
      <c r="D15" s="6">
        <f>BW!D17</f>
        <v>9.42</v>
      </c>
      <c r="E15" s="6">
        <f>BW!E17</f>
        <v>10.14</v>
      </c>
    </row>
    <row r="16" spans="1:5">
      <c r="A16" s="5" t="str">
        <f>BW!A18</f>
        <v>#15</v>
      </c>
      <c r="B16" s="6">
        <f>BW!B18</f>
        <v>2.4</v>
      </c>
      <c r="C16" s="6">
        <f>BW!C18</f>
        <v>3.9</v>
      </c>
      <c r="D16" s="6">
        <f>BW!D18</f>
        <v>3.42</v>
      </c>
      <c r="E16" s="6">
        <f>BW!E18</f>
        <v>8.9</v>
      </c>
    </row>
    <row r="17" spans="1:5">
      <c r="A17" s="5" t="str">
        <f>BW!A19</f>
        <v>#16</v>
      </c>
      <c r="B17" s="6">
        <f>BW!B19</f>
        <v>2.3199999999999998</v>
      </c>
      <c r="C17" s="6">
        <f>BW!C19</f>
        <v>6.08</v>
      </c>
      <c r="D17" s="6">
        <f>BW!D19</f>
        <v>8.6199999999999992</v>
      </c>
      <c r="E17" s="6">
        <f>BW!E19</f>
        <v>8.6199999999999992</v>
      </c>
    </row>
    <row r="18" spans="1:5">
      <c r="A18" s="77" t="str">
        <f>BW!A20</f>
        <v>#17</v>
      </c>
      <c r="B18" s="78">
        <f>BW!B20</f>
        <v>4.5999999999999996</v>
      </c>
      <c r="C18" s="78">
        <f>BW!C20</f>
        <v>4.5999999999999996</v>
      </c>
      <c r="D18" s="78">
        <f>BW!D20</f>
        <v>4.62</v>
      </c>
      <c r="E18" s="78">
        <f>BW!E20</f>
        <v>4.62</v>
      </c>
    </row>
    <row r="19" spans="1:5">
      <c r="A19" s="77" t="str">
        <f>BW!A21</f>
        <v>#18</v>
      </c>
      <c r="B19" s="78">
        <f>BW!B21</f>
        <v>6.76</v>
      </c>
      <c r="C19" s="78">
        <f>BW!C21</f>
        <v>7.96</v>
      </c>
      <c r="D19" s="78">
        <f>BW!D21</f>
        <v>9.48</v>
      </c>
      <c r="E19" s="78">
        <f>BW!E21</f>
        <v>8.7799999999999994</v>
      </c>
    </row>
    <row r="20" spans="1:5">
      <c r="A20" s="77" t="str">
        <f>BW!A22</f>
        <v>#19</v>
      </c>
      <c r="B20" s="78">
        <f>BW!B22</f>
        <v>3.68</v>
      </c>
      <c r="C20" s="78">
        <f>BW!C22</f>
        <v>7.4</v>
      </c>
      <c r="D20" s="78">
        <f>BW!D22</f>
        <v>8.9</v>
      </c>
      <c r="E20" s="78">
        <f>BW!E22</f>
        <v>10.84</v>
      </c>
    </row>
    <row r="21" spans="1:5">
      <c r="A21" s="77" t="str">
        <f>BW!A23</f>
        <v>#20</v>
      </c>
      <c r="B21" s="78">
        <f>BW!B23</f>
        <v>3.64</v>
      </c>
      <c r="C21" s="78">
        <f>BW!C23</f>
        <v>8.0399999999999991</v>
      </c>
      <c r="D21" s="78">
        <f>BW!D23</f>
        <v>11.84</v>
      </c>
      <c r="E21" s="78">
        <f>BW!E23</f>
        <v>12.4</v>
      </c>
    </row>
    <row r="22" spans="1:5">
      <c r="A22" s="77" t="str">
        <f>BW!A24</f>
        <v>#21</v>
      </c>
      <c r="B22" s="78">
        <f>BW!B24</f>
        <v>4.8600000000000003</v>
      </c>
      <c r="C22" s="78">
        <f>BW!C24</f>
        <v>7.42</v>
      </c>
      <c r="D22" s="78">
        <f>BW!D24</f>
        <v>9.44</v>
      </c>
      <c r="E22" s="78">
        <f>BW!E24</f>
        <v>10.039999999999999</v>
      </c>
    </row>
    <row r="23" spans="1:5">
      <c r="A23" s="77" t="str">
        <f>BW!A25</f>
        <v>#22</v>
      </c>
      <c r="B23" s="78">
        <f>BW!B25</f>
        <v>2.16</v>
      </c>
      <c r="C23" s="78">
        <f>BW!C25</f>
        <v>5.72</v>
      </c>
      <c r="D23" s="78">
        <f>BW!D25</f>
        <v>8.1999999999999993</v>
      </c>
      <c r="E23" s="78">
        <f>BW!E25</f>
        <v>8.1999999999999993</v>
      </c>
    </row>
    <row r="26" spans="1:5">
      <c r="B26" s="194" t="s">
        <v>171</v>
      </c>
    </row>
  </sheetData>
  <sortState ref="G2:H23">
    <sortCondition ref="H2:H23"/>
  </sortState>
  <pageMargins left="0" right="0" top="0.39410000000000001" bottom="0.39410000000000001" header="0" footer="0"/>
  <headerFooter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="115" zoomScaleNormal="115" workbookViewId="0">
      <selection activeCell="M28" sqref="M28"/>
    </sheetView>
  </sheetViews>
  <sheetFormatPr defaultRowHeight="14.25"/>
  <sheetData>
    <row r="1" spans="1:5" ht="15">
      <c r="A1" s="30" t="str">
        <f>miss!A3</f>
        <v>L1 Miss Panelty</v>
      </c>
      <c r="B1" s="30" t="str">
        <f>miss!B3</f>
        <v>w1 c1</v>
      </c>
      <c r="C1" s="30" t="str">
        <f>miss!C3</f>
        <v>w4 c1</v>
      </c>
      <c r="D1" s="30" t="str">
        <f>miss!D3</f>
        <v>w16 c1</v>
      </c>
      <c r="E1" s="30" t="str">
        <f>miss!E3</f>
        <v>w64 c1</v>
      </c>
    </row>
    <row r="2" spans="1:5">
      <c r="A2" t="str">
        <f>miss!A4</f>
        <v>#1</v>
      </c>
      <c r="B2" s="56">
        <f>miss!B4</f>
        <v>203.51</v>
      </c>
      <c r="C2" s="56">
        <f>miss!C4</f>
        <v>200.81</v>
      </c>
      <c r="D2" s="56">
        <f>miss!D4</f>
        <v>412.31</v>
      </c>
      <c r="E2" s="56">
        <f>miss!E4</f>
        <v>419.75</v>
      </c>
    </row>
    <row r="3" spans="1:5">
      <c r="A3" t="str">
        <f>miss!A5</f>
        <v>#2</v>
      </c>
      <c r="B3" s="56">
        <f>miss!B5</f>
        <v>214.5</v>
      </c>
      <c r="C3" s="56">
        <f>miss!C5</f>
        <v>200.72</v>
      </c>
      <c r="D3" s="56">
        <f>miss!D5</f>
        <v>412.55</v>
      </c>
      <c r="E3" s="56">
        <f>miss!E5</f>
        <v>421.78</v>
      </c>
    </row>
    <row r="4" spans="1:5">
      <c r="A4" t="str">
        <f>miss!A6</f>
        <v>#3</v>
      </c>
      <c r="B4" s="56">
        <f>miss!B6</f>
        <v>201.47</v>
      </c>
      <c r="C4" s="56">
        <f>miss!C6</f>
        <v>207.82</v>
      </c>
      <c r="D4" s="56">
        <f>miss!D6</f>
        <v>168.27</v>
      </c>
      <c r="E4" s="56">
        <f>miss!E6</f>
        <v>408.43</v>
      </c>
    </row>
    <row r="5" spans="1:5">
      <c r="A5" t="str">
        <f>miss!A7</f>
        <v>#4</v>
      </c>
      <c r="B5" s="56">
        <f>miss!B7</f>
        <v>213.69</v>
      </c>
      <c r="C5" s="56">
        <f>miss!C7</f>
        <v>229.57</v>
      </c>
      <c r="D5" s="56">
        <f>miss!D7</f>
        <v>210.25</v>
      </c>
      <c r="E5" s="56">
        <f>miss!E7</f>
        <v>407.34</v>
      </c>
    </row>
    <row r="6" spans="1:5">
      <c r="A6" t="str">
        <f>miss!A8</f>
        <v>#5</v>
      </c>
      <c r="B6" s="56">
        <f>miss!B8</f>
        <v>182.07</v>
      </c>
      <c r="C6" s="56">
        <f>miss!C8</f>
        <v>160.94</v>
      </c>
      <c r="D6" s="56">
        <f>miss!D8</f>
        <v>167.24</v>
      </c>
      <c r="E6" s="56">
        <f>miss!E8</f>
        <v>375.63</v>
      </c>
    </row>
    <row r="7" spans="1:5">
      <c r="A7" t="str">
        <f>miss!A9</f>
        <v>#6</v>
      </c>
      <c r="B7" s="56">
        <f>miss!B9</f>
        <v>158.99</v>
      </c>
      <c r="C7" s="56">
        <f>miss!C9</f>
        <v>153.61000000000001</v>
      </c>
      <c r="D7" s="56">
        <f>miss!D9</f>
        <v>148.25</v>
      </c>
      <c r="E7" s="56">
        <f>miss!E9</f>
        <v>146.38</v>
      </c>
    </row>
    <row r="8" spans="1:5">
      <c r="A8" t="str">
        <f>miss!A10</f>
        <v>#7</v>
      </c>
      <c r="B8" s="56">
        <f>miss!B10</f>
        <v>102.31</v>
      </c>
      <c r="C8" s="56">
        <f>miss!C10</f>
        <v>111.07</v>
      </c>
      <c r="D8" s="56">
        <f>miss!D10</f>
        <v>129.28</v>
      </c>
      <c r="E8" s="56">
        <f>miss!E10</f>
        <v>120.47</v>
      </c>
    </row>
    <row r="9" spans="1:5">
      <c r="A9" t="str">
        <f>miss!A11</f>
        <v>#8</v>
      </c>
      <c r="B9" s="56">
        <f>miss!B11</f>
        <v>111.2</v>
      </c>
      <c r="C9" s="56">
        <f>miss!C11</f>
        <v>103.01</v>
      </c>
      <c r="D9" s="56">
        <f>miss!D11</f>
        <v>109.37</v>
      </c>
      <c r="E9" s="56">
        <f>miss!E11</f>
        <v>122.27</v>
      </c>
    </row>
    <row r="10" spans="1:5">
      <c r="A10" t="str">
        <f>miss!A12</f>
        <v>#9</v>
      </c>
      <c r="B10" s="56">
        <f>miss!B12</f>
        <v>164.97</v>
      </c>
      <c r="C10" s="56">
        <f>miss!C12</f>
        <v>137.86000000000001</v>
      </c>
      <c r="D10" s="56">
        <f>miss!D12</f>
        <v>164.03</v>
      </c>
      <c r="E10" s="56">
        <f>miss!E12</f>
        <v>236.31</v>
      </c>
    </row>
    <row r="11" spans="1:5">
      <c r="A11" t="str">
        <f>miss!A13</f>
        <v>#10</v>
      </c>
      <c r="B11" s="56">
        <f>miss!B13</f>
        <v>162.19</v>
      </c>
      <c r="C11" s="56">
        <f>miss!C13</f>
        <v>127.24</v>
      </c>
      <c r="D11" s="56">
        <f>miss!D13</f>
        <v>170.88</v>
      </c>
      <c r="E11" s="56">
        <f>miss!E13</f>
        <v>292.92</v>
      </c>
    </row>
    <row r="12" spans="1:5">
      <c r="A12" t="str">
        <f>miss!A14</f>
        <v>#11</v>
      </c>
      <c r="B12" s="56">
        <f>miss!B14</f>
        <v>207.44</v>
      </c>
      <c r="C12" s="56">
        <f>miss!C14</f>
        <v>207.44</v>
      </c>
      <c r="D12" s="56">
        <f>miss!D14</f>
        <v>207.18</v>
      </c>
      <c r="E12" s="56">
        <f>miss!E14</f>
        <v>207.18</v>
      </c>
    </row>
    <row r="13" spans="1:5">
      <c r="A13" t="str">
        <f>miss!A15</f>
        <v>#12</v>
      </c>
      <c r="B13" s="56">
        <f>miss!B15</f>
        <v>246.08</v>
      </c>
      <c r="C13" s="56">
        <f>miss!C15</f>
        <v>220.69</v>
      </c>
      <c r="D13" s="56">
        <f>miss!D15</f>
        <v>192.68</v>
      </c>
      <c r="E13" s="56">
        <f>miss!E15</f>
        <v>186.83</v>
      </c>
    </row>
    <row r="14" spans="1:5">
      <c r="A14" t="str">
        <f>miss!A16</f>
        <v>#13</v>
      </c>
      <c r="B14" s="56">
        <f>miss!B16</f>
        <v>212.17</v>
      </c>
      <c r="C14" s="56">
        <f>miss!C16</f>
        <v>224.33</v>
      </c>
      <c r="D14" s="56">
        <f>miss!D16</f>
        <v>395.82</v>
      </c>
      <c r="E14" s="56">
        <f>miss!E16</f>
        <v>407.77</v>
      </c>
    </row>
    <row r="15" spans="1:5">
      <c r="A15" t="str">
        <f>miss!A17</f>
        <v>#14</v>
      </c>
      <c r="B15" s="56">
        <f>miss!B17</f>
        <v>171.26</v>
      </c>
      <c r="C15" s="56">
        <f>miss!C17</f>
        <v>145.22999999999999</v>
      </c>
      <c r="D15" s="56">
        <f>miss!D17</f>
        <v>146.56</v>
      </c>
      <c r="E15" s="56">
        <f>miss!E17</f>
        <v>145.38999999999999</v>
      </c>
    </row>
    <row r="16" spans="1:5">
      <c r="A16" t="str">
        <f>miss!A18</f>
        <v>#15</v>
      </c>
      <c r="B16" s="56">
        <f>miss!B18</f>
        <v>183.81</v>
      </c>
      <c r="C16" s="56">
        <f>miss!C18</f>
        <v>139.56</v>
      </c>
      <c r="D16" s="56">
        <f>miss!D18</f>
        <v>144.38</v>
      </c>
      <c r="E16" s="56">
        <f>miss!E18</f>
        <v>172.53</v>
      </c>
    </row>
    <row r="17" spans="1:5">
      <c r="A17" s="208" t="str">
        <f>miss!A19</f>
        <v>#16</v>
      </c>
      <c r="B17" s="209">
        <f>miss!B19</f>
        <v>190.09</v>
      </c>
      <c r="C17" s="209">
        <f>miss!C19</f>
        <v>102.26</v>
      </c>
      <c r="D17" s="209">
        <f>miss!D19</f>
        <v>91.89</v>
      </c>
      <c r="E17" s="209">
        <f>miss!E19</f>
        <v>91.89</v>
      </c>
    </row>
    <row r="18" spans="1:5">
      <c r="A18" s="79" t="str">
        <f>miss!A20</f>
        <v>#17</v>
      </c>
      <c r="B18" s="80">
        <f>miss!B20</f>
        <v>173.34</v>
      </c>
      <c r="C18" s="80">
        <f>miss!C20</f>
        <v>173.34</v>
      </c>
      <c r="D18" s="80">
        <f>miss!D20</f>
        <v>173.48</v>
      </c>
      <c r="E18" s="80">
        <f>miss!E20</f>
        <v>173.48</v>
      </c>
    </row>
    <row r="19" spans="1:5">
      <c r="A19" s="79" t="str">
        <f>miss!A21</f>
        <v>#18</v>
      </c>
      <c r="B19" s="80">
        <f>miss!B21</f>
        <v>161.47</v>
      </c>
      <c r="C19" s="80">
        <f>miss!C21</f>
        <v>152.71</v>
      </c>
      <c r="D19" s="80">
        <f>miss!D21</f>
        <v>137.62</v>
      </c>
      <c r="E19" s="80">
        <f>miss!E21</f>
        <v>146.30000000000001</v>
      </c>
    </row>
    <row r="20" spans="1:5">
      <c r="A20" s="79" t="str">
        <f>miss!A22</f>
        <v>#19</v>
      </c>
      <c r="B20" s="80">
        <f>miss!B22</f>
        <v>163.5</v>
      </c>
      <c r="C20" s="80">
        <f>miss!C22</f>
        <v>165.62</v>
      </c>
      <c r="D20" s="80">
        <f>miss!D22</f>
        <v>275.33999999999997</v>
      </c>
      <c r="E20" s="80">
        <f>miss!E22</f>
        <v>294.18</v>
      </c>
    </row>
    <row r="21" spans="1:5">
      <c r="A21" s="79" t="str">
        <f>miss!A23</f>
        <v>#20</v>
      </c>
      <c r="B21" s="80">
        <f>miss!B23</f>
        <v>163.61000000000001</v>
      </c>
      <c r="C21" s="80">
        <f>miss!C23</f>
        <v>130.93</v>
      </c>
      <c r="D21" s="80">
        <f>miss!D23</f>
        <v>164.57</v>
      </c>
      <c r="E21" s="80">
        <f>miss!E23</f>
        <v>235.65</v>
      </c>
    </row>
    <row r="22" spans="1:5">
      <c r="A22" s="79" t="str">
        <f>miss!A24</f>
        <v>#21</v>
      </c>
      <c r="B22" s="80">
        <f>miss!B24</f>
        <v>170.71</v>
      </c>
      <c r="C22" s="80">
        <f>miss!C24</f>
        <v>143.96</v>
      </c>
      <c r="D22" s="80">
        <f>miss!D24</f>
        <v>142.26</v>
      </c>
      <c r="E22" s="80">
        <f>miss!E24</f>
        <v>139.46</v>
      </c>
    </row>
    <row r="23" spans="1:5">
      <c r="A23" s="79" t="str">
        <f>miss!A25</f>
        <v>#22</v>
      </c>
      <c r="B23" s="80">
        <f>miss!B25</f>
        <v>201.47</v>
      </c>
      <c r="C23" s="80">
        <f>miss!C25</f>
        <v>107.86</v>
      </c>
      <c r="D23" s="80">
        <f>miss!D25</f>
        <v>95.68</v>
      </c>
      <c r="E23" s="80">
        <f>miss!E25</f>
        <v>95.68</v>
      </c>
    </row>
    <row r="26" spans="1:5">
      <c r="B26" s="194" t="s">
        <v>172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Introduction</vt:lpstr>
      <vt:lpstr>IPC</vt:lpstr>
      <vt:lpstr>BW</vt:lpstr>
      <vt:lpstr>miss</vt:lpstr>
      <vt:lpstr>BW conversion</vt:lpstr>
      <vt:lpstr>All cases #1-22</vt:lpstr>
      <vt:lpstr>IPC_w</vt:lpstr>
      <vt:lpstr>BW_w</vt:lpstr>
      <vt:lpstr>miss_w</vt:lpstr>
      <vt:lpstr>IPC_c</vt:lpstr>
      <vt:lpstr>BW_c</vt:lpstr>
      <vt:lpstr>miss_c</vt:lpstr>
      <vt:lpstr>IPC_w_scale</vt:lpstr>
      <vt:lpstr>ipc_c_scale</vt:lpstr>
      <vt:lpstr>BW_w_scale</vt:lpstr>
      <vt:lpstr>BW_c_scale</vt:lpstr>
      <vt:lpstr>name check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 Chen</dc:creator>
  <cp:lastModifiedBy>Lynn</cp:lastModifiedBy>
  <cp:revision>1</cp:revision>
  <cp:lastPrinted>2013-04-19T13:18:25Z</cp:lastPrinted>
  <dcterms:created xsi:type="dcterms:W3CDTF">2013-04-01T10:40:52Z</dcterms:created>
  <dcterms:modified xsi:type="dcterms:W3CDTF">2013-10-11T20:18:50Z</dcterms:modified>
</cp:coreProperties>
</file>